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codeName="ThisWorkbook"/>
  <mc:AlternateContent xmlns:mc="http://schemas.openxmlformats.org/markup-compatibility/2006">
    <mc:Choice Requires="x15">
      <x15ac:absPath xmlns:x15ac="http://schemas.microsoft.com/office/spreadsheetml/2010/11/ac" url="/Users/c.maranda/Library/CloudStorage/GoogleDrive-carolinemaranda@viaconseil.ca/.shortcut-targets-by-id/0B01pRZOUIHH4Ql9RcGpUQXdTWXM/VIACONSEIL PUBLIC/Outils développés par VIACONSEIL/Rémunération/Rémunération à la carte/"/>
    </mc:Choice>
  </mc:AlternateContent>
  <xr:revisionPtr revIDLastSave="0" documentId="13_ncr:1_{EFC12963-B2DB-AD4F-99F7-A8C2BABBEA3F}" xr6:coauthVersionLast="47" xr6:coauthVersionMax="47" xr10:uidLastSave="{00000000-0000-0000-0000-000000000000}"/>
  <bookViews>
    <workbookView xWindow="1420" yWindow="500" windowWidth="27380" windowHeight="15660" xr2:uid="{00000000-000D-0000-FFFF-FFFF00000000}"/>
  </bookViews>
  <sheets>
    <sheet name="Formulaire de saisie" sheetId="3" r:id="rId1"/>
    <sheet name="Impot" sheetId="2" state="hidden" r:id="rId2"/>
  </sheets>
  <definedNames>
    <definedName name="_xlnm._FilterDatabase" localSheetId="1" hidden="1">Impot!$C$9:$M$38</definedName>
    <definedName name="_xlnm.Print_Area" localSheetId="0">'Formulaire de saisie'!$D$3:$T$19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3" l="1"/>
  <c r="Q11" i="3"/>
  <c r="N12" i="3"/>
  <c r="N11" i="3"/>
  <c r="K12" i="3"/>
  <c r="K11" i="3"/>
  <c r="K32" i="3"/>
  <c r="K34" i="3" s="1"/>
  <c r="N26" i="3"/>
  <c r="N25" i="3"/>
  <c r="N24" i="3"/>
  <c r="S6" i="3"/>
  <c r="L5" i="3"/>
  <c r="Q5" i="3" s="1"/>
  <c r="Q6" i="3" s="1"/>
  <c r="O16" i="3"/>
  <c r="S5" i="3"/>
  <c r="R5" i="3" l="1"/>
  <c r="R6" i="3" s="1"/>
  <c r="L6" i="3"/>
  <c r="M5" i="3"/>
  <c r="M6" i="3" s="1"/>
  <c r="K5" i="3"/>
  <c r="K6" i="3" s="1"/>
  <c r="R12" i="3"/>
  <c r="K19" i="3"/>
  <c r="O26" i="3" s="1"/>
  <c r="O14" i="3"/>
  <c r="R14" i="3"/>
  <c r="K31" i="3"/>
  <c r="K33" i="3" s="1"/>
  <c r="G10" i="3" s="1"/>
  <c r="N19" i="3"/>
  <c r="P24" i="3" s="1"/>
  <c r="Q19" i="3"/>
  <c r="O13" i="3"/>
  <c r="P5" i="3"/>
  <c r="P6" i="3" s="1"/>
  <c r="N13" i="3" l="1"/>
  <c r="O31" i="3"/>
  <c r="K18" i="3" s="1"/>
  <c r="O25" i="3"/>
  <c r="O24" i="3"/>
  <c r="Q31" i="3"/>
  <c r="Q25" i="3"/>
  <c r="Q26" i="3"/>
  <c r="Q24" i="3"/>
  <c r="P25" i="3"/>
  <c r="P31" i="3"/>
  <c r="N18" i="3" s="1"/>
  <c r="P26" i="3"/>
  <c r="Q14" i="3"/>
  <c r="O5" i="3"/>
  <c r="O6" i="3" s="1"/>
  <c r="N5" i="3"/>
  <c r="N6" i="3" s="1"/>
  <c r="K17" i="3" l="1"/>
  <c r="Q18" i="3"/>
  <c r="Q17" i="3"/>
  <c r="N17" i="3"/>
</calcChain>
</file>

<file path=xl/sharedStrings.xml><?xml version="1.0" encoding="utf-8"?>
<sst xmlns="http://schemas.openxmlformats.org/spreadsheetml/2006/main" count="118" uniqueCount="82">
  <si>
    <r>
      <rPr>
        <b/>
        <sz val="12"/>
        <color theme="0"/>
        <rFont val="Calibri"/>
        <family val="2"/>
      </rPr>
      <t xml:space="preserve">Ajustement de salaire </t>
    </r>
    <r>
      <rPr>
        <sz val="12"/>
        <color theme="0"/>
        <rFont val="Calibri"/>
        <family val="2"/>
      </rPr>
      <t>(net)</t>
    </r>
  </si>
  <si>
    <t>Contribution employeur au REER</t>
  </si>
  <si>
    <r>
      <rPr>
        <b/>
        <sz val="12"/>
        <color theme="0"/>
        <rFont val="Calibri"/>
        <family val="2"/>
      </rPr>
      <t>Journée(s) de congé</t>
    </r>
    <r>
      <rPr>
        <i/>
        <sz val="12"/>
        <color theme="0"/>
        <rFont val="Calibri"/>
        <family val="2"/>
      </rPr>
      <t xml:space="preserve"> 
(remplacé)</t>
    </r>
  </si>
  <si>
    <r>
      <rPr>
        <b/>
        <sz val="12"/>
        <color theme="0"/>
        <rFont val="Calibri"/>
        <family val="2"/>
      </rPr>
      <t xml:space="preserve">Allocation mensuelle
</t>
    </r>
    <r>
      <rPr>
        <i/>
        <sz val="12"/>
        <color theme="0"/>
        <rFont val="Calibri"/>
        <family val="2"/>
      </rPr>
      <t>(avantage imposable)</t>
    </r>
  </si>
  <si>
    <r>
      <rPr>
        <b/>
        <sz val="12"/>
        <color theme="0"/>
        <rFont val="Calibri"/>
        <family val="2"/>
      </rPr>
      <t xml:space="preserve">Budget mensuel pour activités sociales ou développement professionnel
</t>
    </r>
    <r>
      <rPr>
        <i/>
        <sz val="12"/>
        <color theme="0"/>
        <rFont val="Calibri"/>
        <family val="2"/>
      </rPr>
      <t>(non imposable)</t>
    </r>
  </si>
  <si>
    <t>Nombre d'heures de bénévolat par année</t>
  </si>
  <si>
    <t>Salaire moyen</t>
  </si>
  <si>
    <t>Horaire normal de travail</t>
  </si>
  <si>
    <t>Budget d'ajustement</t>
  </si>
  <si>
    <t>Nombre total d'employé.e.s</t>
  </si>
  <si>
    <t>Charge</t>
  </si>
  <si>
    <t>Taux</t>
  </si>
  <si>
    <t>Max</t>
  </si>
  <si>
    <t>RRQ</t>
  </si>
  <si>
    <t>Assurance-emploi</t>
  </si>
  <si>
    <t>RQAP</t>
  </si>
  <si>
    <t>FSS</t>
  </si>
  <si>
    <t>LNT</t>
  </si>
  <si>
    <t>FSST</t>
  </si>
  <si>
    <t>Charges sociales</t>
  </si>
  <si>
    <t>Salaire annuel</t>
  </si>
  <si>
    <t>% charges sociales</t>
  </si>
  <si>
    <t>Impôt</t>
  </si>
  <si>
    <t>TABLE D'IMPÔT 2023 *</t>
  </si>
  <si>
    <t>TAUX COMBINÉS FÉDÉRAL | QUÉBEC</t>
  </si>
  <si>
    <t>Selon les informations disponibles au 21 mars 2023</t>
  </si>
  <si>
    <t>Taux moyen</t>
  </si>
  <si>
    <t>Taux marginal</t>
  </si>
  <si>
    <t>Montant</t>
  </si>
  <si>
    <t>Autres revenus</t>
  </si>
  <si>
    <t>Dividendes</t>
  </si>
  <si>
    <t>reçu</t>
  </si>
  <si>
    <t>Revenus</t>
  </si>
  <si>
    <t>Impôt dividende</t>
  </si>
  <si>
    <t>Imoôt</t>
  </si>
  <si>
    <t xml:space="preserve"> * NOTES </t>
  </si>
  <si>
    <t xml:space="preserve"> 1) Le présent document est offert uniquement afin de guider le lecteur. Il ne remplacera jamais les conseils formulés par un professionnel. </t>
  </si>
  <si>
    <t xml:space="preserve">     La personne qui utilise le présent document assume l’entière responsabilité de sa démarche. </t>
  </si>
  <si>
    <t xml:space="preserve"> 2) Seuls le crédit personnel de base et le crédit pour dividendes, lorsque applicable, sont considérés. </t>
  </si>
  <si>
    <t xml:space="preserve">     Au fédéral, une partie du crédit personnel de base est réduit progressivement lorsque le revenu excède le seuil du quatrième palier d’imposition. </t>
  </si>
  <si>
    <t xml:space="preserve"> 3) Les taux sont applicables aux dividendes réels encaissés (non majorés). Le taux marginal change à des paliers d'imposition un peu différents de ceux indiqués dans la table. </t>
  </si>
  <si>
    <t xml:space="preserve"> 4) Au fédéral, les taux de majoration applicables sont de 38% sur les dividendes déterminés et 15% sur les dividendes autres que déterminés. </t>
  </si>
  <si>
    <t xml:space="preserve">     Les taux de crédits d'impôt sont de 15,02% sur les dividendes déterminés et 9,03% sur les dividendes autres que déterminés, applicables sur les montants majorés. </t>
  </si>
  <si>
    <t xml:space="preserve">     Au Québec, les taux de majoration applicables sont de 38% sur les dividendes déterminés et 15% sur les dividendes autres que déterminés. </t>
  </si>
  <si>
    <t xml:space="preserve">     Les taux de crédits d'impôt sont de 11,7% sur les dividendes déterminés et 3,42% sur les dividendes autres que déterminés, applicables sur les montants majorés. </t>
  </si>
  <si>
    <t xml:space="preserve"> 5) En 2023, le taux d'indexation appliqué aux différents paramètres d'impôt est de 6,3% au fédéral et de 6,44% au Québec.  </t>
  </si>
  <si>
    <t xml:space="preserve">     Les montants d'impôt sont approximatifs. L'impôt minimum de remplacement n'est pas considéré.  </t>
  </si>
  <si>
    <t xml:space="preserve">     Pour obtenir les montants d'impôt ainsi que les taux applicables à un gain en capital, utilisez les informations obtenues dans la colonne « Autres revenus » et multipliez par 50%.  </t>
  </si>
  <si>
    <t>Société par actions</t>
  </si>
  <si>
    <t xml:space="preserve"> REEA &lt; 500 000 $ </t>
  </si>
  <si>
    <t xml:space="preserve"> REEA &gt; 500 000 $ </t>
  </si>
  <si>
    <t xml:space="preserve"> Revenus de placement </t>
  </si>
  <si>
    <t xml:space="preserve"> FRIP </t>
  </si>
  <si>
    <t xml:space="preserve"> Partie IV </t>
  </si>
  <si>
    <t xml:space="preserve"> RTD </t>
  </si>
  <si>
    <t xml:space="preserve">   (dividende à verser pour 1 $ de RTD) </t>
  </si>
  <si>
    <t xml:space="preserve"> v. 21-3-2023 </t>
  </si>
  <si>
    <t xml:space="preserve"> Offert par </t>
  </si>
  <si>
    <t xml:space="preserve"> FISCALITÉuqtr.ca </t>
  </si>
  <si>
    <t xml:space="preserve"> Disponible sur le Web </t>
  </si>
  <si>
    <t xml:space="preserve"> http://TableImpot.FISCALITEuqtr.ca </t>
  </si>
  <si>
    <t>Pour l'équipe</t>
  </si>
  <si>
    <t>Pour l'employé.e</t>
  </si>
  <si>
    <t>Estimation de l'augmentation totale des coûts de main-d'œuvre :</t>
  </si>
  <si>
    <t>Employé</t>
  </si>
  <si>
    <t>Part employé (ajustement)</t>
  </si>
  <si>
    <t>Salaire</t>
  </si>
  <si>
    <t>Ajustement de salaire</t>
  </si>
  <si>
    <t>Congé (jours)</t>
  </si>
  <si>
    <t>Contribution REER</t>
  </si>
  <si>
    <t>Allocation mensuelle</t>
  </si>
  <si>
    <t>Compte de gestion santé</t>
  </si>
  <si>
    <t>COÛT EMPLOYEUR</t>
  </si>
  <si>
    <t>SALAIRE NET</t>
  </si>
  <si>
    <t>Charges employeur</t>
  </si>
  <si>
    <t>Part employé (salaire annuel) 1</t>
  </si>
  <si>
    <t>Part employé (salaire annuel) 2</t>
  </si>
  <si>
    <t>Part employé (salaire annuel) 3</t>
  </si>
  <si>
    <r>
      <t xml:space="preserve">Indemnité pour transport actif </t>
    </r>
    <r>
      <rPr>
        <sz val="12"/>
        <color theme="0"/>
        <rFont val="Calibri"/>
        <family val="2"/>
      </rPr>
      <t>(0,50$ x 10 km/jour)</t>
    </r>
  </si>
  <si>
    <r>
      <t xml:space="preserve">Nombre de semaines avec horaire réduit         </t>
    </r>
    <r>
      <rPr>
        <sz val="12"/>
        <color theme="0"/>
        <rFont val="Calibri"/>
        <family val="2"/>
      </rPr>
      <t>(32 heures)</t>
    </r>
  </si>
  <si>
    <r>
      <t>Journée(s) de congé</t>
    </r>
    <r>
      <rPr>
        <i/>
        <sz val="12"/>
        <color theme="0"/>
        <rFont val="Calibri"/>
        <family val="2"/>
      </rPr>
      <t xml:space="preserve">     (non remplacé)</t>
    </r>
  </si>
  <si>
    <r>
      <t xml:space="preserve">Vous pouvez </t>
    </r>
    <r>
      <rPr>
        <b/>
        <sz val="14"/>
        <color rgb="FF194748"/>
        <rFont val="Calibri"/>
        <family val="2"/>
        <scheme val="minor"/>
      </rPr>
      <t>modifier les cellules en jaune</t>
    </r>
    <r>
      <rPr>
        <sz val="14"/>
        <color rgb="FF194748"/>
        <rFont val="Calibri"/>
        <family val="2"/>
        <scheme val="minor"/>
      </rPr>
      <t xml:space="preserve"> en fonction de la réalité de votre organisation et les exemples à droite se mettront à jour automatiquement.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</si>
</sst>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#,##0\ &quot;$&quot;_);[Red]\(#,##0\ &quot;$&quot;\)"/>
    <numFmt numFmtId="164" formatCode="_(&quot;$&quot;* #,##0.00_);_(&quot;$&quot;* \(#,##0.00\);_(&quot;$&quot;* &quot;-&quot;??_);_(@_)"/>
    <numFmt numFmtId="165" formatCode="_ * #,##0_)\ &quot;$&quot;_ ;_ * \(#,##0\)\ &quot;$&quot;_ ;_ * &quot;-&quot;??_)\ &quot;$&quot;_ ;_ @_ "/>
    <numFmt numFmtId="166" formatCode="0.000%"/>
    <numFmt numFmtId="167" formatCode="0.0%"/>
    <numFmt numFmtId="168" formatCode="#,##0\ &quot;$&quot;"/>
    <numFmt numFmtId="169" formatCode="#,##0.00\ [$$-C0C]"/>
    <numFmt numFmtId="170" formatCode="&quot;$&quot;#,##0.00"/>
    <numFmt numFmtId="171" formatCode="0.0"/>
    <numFmt numFmtId="172" formatCode="_ * #,##0.0_)\ &quot;$&quot;_ ;_ * \(#,##0.0\)\ &quot;$&quot;_ ;_ * &quot;-&quot;?_)\ &quot;$&quot;_ ;_ @_ "/>
    <numFmt numFmtId="173" formatCode="_ * #,##0.00_)\ [$$-C0C]_ ;_ * \(#,##0.00\)\ [$$-C0C]_ ;_ * &quot;-&quot;??_)\ [$$-C0C]_ ;_ @_ "/>
    <numFmt numFmtId="174" formatCode="#,##0.00\ &quot;$&quot;"/>
  </numFmts>
  <fonts count="43">
    <font>
      <sz val="12"/>
      <color theme="1"/>
      <name val="Calibri"/>
      <scheme val="minor"/>
    </font>
    <font>
      <b/>
      <sz val="12"/>
      <color theme="0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12"/>
      <color theme="0"/>
      <name val="Calibri"/>
      <family val="2"/>
    </font>
    <font>
      <sz val="10"/>
      <color theme="0"/>
      <name val="Source Serif Pro"/>
      <family val="1"/>
    </font>
    <font>
      <sz val="10"/>
      <color theme="1"/>
      <name val="Source Serif Pro"/>
      <family val="1"/>
    </font>
    <font>
      <sz val="10"/>
      <color theme="1"/>
      <name val="Source serif pro regular"/>
    </font>
    <font>
      <sz val="10"/>
      <color rgb="FF000000"/>
      <name val="Source serif pro regular"/>
    </font>
    <font>
      <sz val="12"/>
      <color rgb="FF000000"/>
      <name val="Calibri"/>
      <family val="2"/>
    </font>
    <font>
      <sz val="12"/>
      <color rgb="FF000000"/>
      <name val="Century Gothic"/>
      <family val="1"/>
    </font>
    <font>
      <i/>
      <sz val="12"/>
      <color rgb="FF000000"/>
      <name val="Century Gothic"/>
      <family val="1"/>
    </font>
    <font>
      <sz val="12"/>
      <color rgb="FFFFFFFF"/>
      <name val="Century Gothic"/>
      <family val="1"/>
    </font>
    <font>
      <sz val="22"/>
      <color rgb="FF000000"/>
      <name val="Calibri"/>
      <family val="2"/>
    </font>
    <font>
      <sz val="22"/>
      <color rgb="FF000000"/>
      <name val="Century Gothic"/>
      <family val="1"/>
    </font>
    <font>
      <sz val="26"/>
      <color rgb="FF000000"/>
      <name val="Calibri"/>
      <family val="2"/>
    </font>
    <font>
      <sz val="26"/>
      <color rgb="FF000000"/>
      <name val="Century Gothic"/>
      <family val="1"/>
    </font>
    <font>
      <i/>
      <sz val="25"/>
      <color rgb="FF000000"/>
      <name val="Century Gothic"/>
      <family val="1"/>
    </font>
    <font>
      <sz val="25"/>
      <color rgb="FF000000"/>
      <name val="Century Gothic"/>
      <family val="1"/>
    </font>
    <font>
      <sz val="25"/>
      <color rgb="FF000000"/>
      <name val="Calibri"/>
      <family val="2"/>
    </font>
    <font>
      <sz val="30"/>
      <color rgb="FFFFFFFF"/>
      <name val="Century Gothic"/>
      <family val="1"/>
    </font>
    <font>
      <sz val="30"/>
      <color rgb="FF000000"/>
      <name val="Century Gothic"/>
      <family val="1"/>
    </font>
    <font>
      <i/>
      <sz val="14"/>
      <color rgb="FF000000"/>
      <name val="Century Gothic"/>
      <family val="1"/>
    </font>
    <font>
      <sz val="14"/>
      <color rgb="FF000000"/>
      <name val="Century Gothic"/>
      <family val="1"/>
    </font>
    <font>
      <sz val="14"/>
      <color rgb="FF000000"/>
      <name val="Calibri"/>
      <family val="2"/>
    </font>
    <font>
      <sz val="18"/>
      <color rgb="FF000000"/>
      <name val="Calibri"/>
      <family val="2"/>
    </font>
    <font>
      <sz val="18"/>
      <color rgb="FF000000"/>
      <name val="Century Gothic"/>
      <family val="1"/>
    </font>
    <font>
      <u/>
      <sz val="12"/>
      <color theme="10"/>
      <name val="Calibri"/>
      <family val="2"/>
    </font>
    <font>
      <b/>
      <u/>
      <sz val="25"/>
      <color rgb="FF000000"/>
      <name val="Lato"/>
    </font>
    <font>
      <b/>
      <u/>
      <sz val="18"/>
      <color theme="1"/>
      <name val="Lato"/>
    </font>
    <font>
      <b/>
      <u/>
      <sz val="18"/>
      <color theme="1"/>
      <name val="Lato"/>
    </font>
    <font>
      <i/>
      <sz val="12"/>
      <color theme="0"/>
      <name val="Calibri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8"/>
      <color theme="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19474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194748"/>
      <name val="Calibri"/>
      <family val="2"/>
      <scheme val="minor"/>
    </font>
    <font>
      <b/>
      <sz val="14"/>
      <color rgb="FF19474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0D7C90"/>
        <bgColor rgb="FF0D7C90"/>
      </patternFill>
    </fill>
    <fill>
      <patternFill patternType="solid">
        <fgColor rgb="FF0D7A8B"/>
        <bgColor rgb="FF0D7A8B"/>
      </patternFill>
    </fill>
    <fill>
      <patternFill patternType="solid">
        <fgColor theme="0"/>
        <bgColor theme="0"/>
      </patternFill>
    </fill>
    <fill>
      <patternFill patternType="solid">
        <fgColor rgb="FFDBDBDB"/>
        <bgColor rgb="FFDBDBDB"/>
      </patternFill>
    </fill>
    <fill>
      <patternFill patternType="solid">
        <fgColor rgb="FF000000"/>
        <bgColor rgb="FF000000"/>
      </patternFill>
    </fill>
    <fill>
      <patternFill patternType="solid">
        <fgColor rgb="FF80C471"/>
        <bgColor rgb="FF80C471"/>
      </patternFill>
    </fill>
    <fill>
      <patternFill patternType="solid">
        <fgColor rgb="FF61B6C1"/>
        <bgColor rgb="FF61B6C1"/>
      </patternFill>
    </fill>
    <fill>
      <patternFill patternType="solid">
        <fgColor rgb="FFAB6BC2"/>
        <bgColor rgb="FFAB6BC2"/>
      </patternFill>
    </fill>
    <fill>
      <patternFill patternType="solid">
        <fgColor rgb="FFD9D9D9"/>
        <bgColor rgb="FFD9D9D9"/>
      </patternFill>
    </fill>
    <fill>
      <patternFill patternType="solid">
        <fgColor rgb="FFC6E0B4"/>
        <bgColor rgb="FFC6E0B4"/>
      </patternFill>
    </fill>
    <fill>
      <patternFill patternType="solid">
        <fgColor rgb="FFAEE0D9"/>
        <bgColor rgb="FFAEE0D9"/>
      </patternFill>
    </fill>
    <fill>
      <patternFill patternType="solid">
        <fgColor rgb="FFF1C4FF"/>
        <bgColor rgb="FFF1C4FF"/>
      </patternFill>
    </fill>
    <fill>
      <patternFill patternType="solid">
        <fgColor rgb="FFCC0000"/>
        <bgColor rgb="FFCC0000"/>
      </patternFill>
    </fill>
    <fill>
      <patternFill patternType="solid">
        <fgColor rgb="FF305496"/>
        <bgColor rgb="FF305496"/>
      </patternFill>
    </fill>
    <fill>
      <patternFill patternType="solid">
        <fgColor rgb="FFE7E6E6"/>
        <bgColor rgb="FFE7E6E6"/>
      </patternFill>
    </fill>
    <fill>
      <patternFill patternType="solid">
        <fgColor rgb="FFF6BE5A"/>
        <bgColor indexed="64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849D"/>
      </right>
      <top/>
      <bottom/>
      <diagonal/>
    </border>
    <border>
      <left style="thin">
        <color rgb="FF00849D"/>
      </left>
      <right style="thin">
        <color rgb="FF00849D"/>
      </right>
      <top style="thin">
        <color rgb="FF00849D"/>
      </top>
      <bottom style="thin">
        <color rgb="FF00849D"/>
      </bottom>
      <diagonal/>
    </border>
    <border>
      <left/>
      <right style="thin">
        <color rgb="FF00849D"/>
      </right>
      <top/>
      <bottom style="thin">
        <color rgb="FF00849D"/>
      </bottom>
      <diagonal/>
    </border>
    <border>
      <left style="thin">
        <color rgb="FF00849D"/>
      </left>
      <right style="thin">
        <color rgb="FF00849D"/>
      </right>
      <top/>
      <bottom style="thin">
        <color rgb="FF00849D"/>
      </bottom>
      <diagonal/>
    </border>
    <border>
      <left style="thin">
        <color rgb="FF000000"/>
      </left>
      <right style="thin">
        <color rgb="FF00849D"/>
      </right>
      <top/>
      <bottom style="thin">
        <color rgb="FF00849D"/>
      </bottom>
      <diagonal/>
    </border>
    <border>
      <left style="medium">
        <color rgb="FF00849D"/>
      </left>
      <right style="medium">
        <color rgb="FF00849D"/>
      </right>
      <top style="medium">
        <color rgb="FF00849D"/>
      </top>
      <bottom style="medium">
        <color rgb="FF00849D"/>
      </bottom>
      <diagonal/>
    </border>
    <border>
      <left style="medium">
        <color rgb="FF00849D"/>
      </left>
      <right style="medium">
        <color rgb="FF00849D"/>
      </right>
      <top style="thin">
        <color rgb="FF00849D"/>
      </top>
      <bottom style="medium">
        <color rgb="FF00849D"/>
      </bottom>
      <diagonal/>
    </border>
    <border>
      <left style="medium">
        <color rgb="FF00849D"/>
      </left>
      <right style="medium">
        <color rgb="FF00849D"/>
      </right>
      <top style="medium">
        <color rgb="FF00849D"/>
      </top>
      <bottom/>
      <diagonal/>
    </border>
    <border>
      <left/>
      <right style="medium">
        <color rgb="FF00849D"/>
      </right>
      <top/>
      <bottom/>
      <diagonal/>
    </border>
    <border>
      <left style="medium">
        <color rgb="FF00849D"/>
      </left>
      <right/>
      <top style="medium">
        <color rgb="FF00849D"/>
      </top>
      <bottom style="medium">
        <color rgb="FF00849D"/>
      </bottom>
      <diagonal/>
    </border>
    <border>
      <left/>
      <right/>
      <top style="thin">
        <color rgb="FF00849D"/>
      </top>
      <bottom/>
      <diagonal/>
    </border>
    <border>
      <left style="medium">
        <color rgb="FF00849D"/>
      </left>
      <right/>
      <top style="thin">
        <color rgb="FF00849D"/>
      </top>
      <bottom style="medium">
        <color rgb="FF00849D"/>
      </bottom>
      <diagonal/>
    </border>
    <border>
      <left style="medium">
        <color rgb="FF00849D"/>
      </left>
      <right/>
      <top style="thin">
        <color rgb="FF00849D"/>
      </top>
      <bottom/>
      <diagonal/>
    </border>
    <border>
      <left style="medium">
        <color rgb="FF00849D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theme="1"/>
      </bottom>
      <diagonal/>
    </border>
  </borders>
  <cellStyleXfs count="3">
    <xf numFmtId="0" fontId="0" fillId="0" borderId="0"/>
    <xf numFmtId="164" fontId="35" fillId="0" borderId="0" applyFont="0" applyFill="0" applyBorder="0" applyAlignment="0" applyProtection="0"/>
    <xf numFmtId="9" fontId="35" fillId="0" borderId="0" applyFont="0" applyFill="0" applyBorder="0" applyAlignment="0" applyProtection="0"/>
  </cellStyleXfs>
  <cellXfs count="163">
    <xf numFmtId="0" fontId="0" fillId="0" borderId="0" xfId="0"/>
    <xf numFmtId="0" fontId="5" fillId="3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10" fontId="6" fillId="0" borderId="3" xfId="0" applyNumberFormat="1" applyFont="1" applyBorder="1" applyAlignment="1">
      <alignment horizontal="center"/>
    </xf>
    <xf numFmtId="166" fontId="6" fillId="0" borderId="3" xfId="0" applyNumberFormat="1" applyFont="1" applyBorder="1" applyAlignment="1">
      <alignment horizontal="center"/>
    </xf>
    <xf numFmtId="0" fontId="9" fillId="0" borderId="0" xfId="0" applyFont="1"/>
    <xf numFmtId="0" fontId="9" fillId="0" borderId="4" xfId="0" applyFont="1" applyBorder="1"/>
    <xf numFmtId="0" fontId="9" fillId="0" borderId="11" xfId="0" applyFont="1" applyBorder="1"/>
    <xf numFmtId="0" fontId="9" fillId="0" borderId="5" xfId="0" applyFont="1" applyBorder="1"/>
    <xf numFmtId="0" fontId="9" fillId="0" borderId="6" xfId="0" applyFont="1" applyBorder="1"/>
    <xf numFmtId="0" fontId="10" fillId="5" borderId="10" xfId="0" applyFont="1" applyFill="1" applyBorder="1"/>
    <xf numFmtId="0" fontId="10" fillId="0" borderId="7" xfId="0" applyFont="1" applyBorder="1"/>
    <xf numFmtId="0" fontId="10" fillId="0" borderId="0" xfId="0" applyFont="1"/>
    <xf numFmtId="0" fontId="11" fillId="5" borderId="10" xfId="0" applyFont="1" applyFill="1" applyBorder="1"/>
    <xf numFmtId="0" fontId="11" fillId="0" borderId="0" xfId="0" applyFont="1"/>
    <xf numFmtId="0" fontId="12" fillId="6" borderId="10" xfId="0" applyFont="1" applyFill="1" applyBorder="1" applyAlignment="1">
      <alignment horizontal="center"/>
    </xf>
    <xf numFmtId="0" fontId="10" fillId="7" borderId="10" xfId="0" applyFont="1" applyFill="1" applyBorder="1" applyAlignment="1">
      <alignment horizontal="center"/>
    </xf>
    <xf numFmtId="0" fontId="10" fillId="8" borderId="10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4" fillId="6" borderId="10" xfId="0" applyFont="1" applyFill="1" applyBorder="1"/>
    <xf numFmtId="0" fontId="10" fillId="7" borderId="13" xfId="0" applyFont="1" applyFill="1" applyBorder="1"/>
    <xf numFmtId="0" fontId="10" fillId="8" borderId="13" xfId="0" applyFont="1" applyFill="1" applyBorder="1"/>
    <xf numFmtId="0" fontId="10" fillId="9" borderId="13" xfId="0" applyFont="1" applyFill="1" applyBorder="1"/>
    <xf numFmtId="0" fontId="9" fillId="6" borderId="10" xfId="0" applyFont="1" applyFill="1" applyBorder="1"/>
    <xf numFmtId="168" fontId="10" fillId="10" borderId="10" xfId="0" applyNumberFormat="1" applyFont="1" applyFill="1" applyBorder="1" applyAlignment="1">
      <alignment horizontal="center" vertical="center"/>
    </xf>
    <xf numFmtId="168" fontId="10" fillId="11" borderId="10" xfId="0" applyNumberFormat="1" applyFont="1" applyFill="1" applyBorder="1" applyAlignment="1">
      <alignment horizontal="center" vertical="center"/>
    </xf>
    <xf numFmtId="167" fontId="10" fillId="11" borderId="10" xfId="0" applyNumberFormat="1" applyFont="1" applyFill="1" applyBorder="1" applyAlignment="1">
      <alignment horizontal="center" vertical="center"/>
    </xf>
    <xf numFmtId="10" fontId="10" fillId="7" borderId="10" xfId="0" applyNumberFormat="1" applyFont="1" applyFill="1" applyBorder="1" applyAlignment="1">
      <alignment horizontal="center" vertical="center"/>
    </xf>
    <xf numFmtId="168" fontId="10" fillId="12" borderId="10" xfId="0" applyNumberFormat="1" applyFont="1" applyFill="1" applyBorder="1" applyAlignment="1">
      <alignment horizontal="center" vertical="center"/>
    </xf>
    <xf numFmtId="167" fontId="10" fillId="12" borderId="10" xfId="0" applyNumberFormat="1" applyFont="1" applyFill="1" applyBorder="1" applyAlignment="1">
      <alignment horizontal="center" vertical="center"/>
    </xf>
    <xf numFmtId="10" fontId="10" fillId="8" borderId="10" xfId="0" applyNumberFormat="1" applyFont="1" applyFill="1" applyBorder="1" applyAlignment="1">
      <alignment horizontal="center" vertical="center"/>
    </xf>
    <xf numFmtId="168" fontId="10" fillId="13" borderId="10" xfId="0" applyNumberFormat="1" applyFont="1" applyFill="1" applyBorder="1" applyAlignment="1">
      <alignment horizontal="center" vertical="center"/>
    </xf>
    <xf numFmtId="167" fontId="10" fillId="13" borderId="10" xfId="0" applyNumberFormat="1" applyFont="1" applyFill="1" applyBorder="1" applyAlignment="1">
      <alignment horizontal="center" vertical="center"/>
    </xf>
    <xf numFmtId="10" fontId="10" fillId="9" borderId="10" xfId="0" applyNumberFormat="1" applyFont="1" applyFill="1" applyBorder="1" applyAlignment="1">
      <alignment horizontal="center" vertical="center"/>
    </xf>
    <xf numFmtId="0" fontId="13" fillId="0" borderId="0" xfId="0" applyFont="1"/>
    <xf numFmtId="0" fontId="13" fillId="0" borderId="6" xfId="0" applyFont="1" applyBorder="1"/>
    <xf numFmtId="168" fontId="12" fillId="14" borderId="10" xfId="0" applyNumberFormat="1" applyFont="1" applyFill="1" applyBorder="1" applyAlignment="1">
      <alignment horizontal="center" vertical="center"/>
    </xf>
    <xf numFmtId="165" fontId="14" fillId="0" borderId="7" xfId="0" applyNumberFormat="1" applyFont="1" applyBorder="1"/>
    <xf numFmtId="165" fontId="14" fillId="0" borderId="0" xfId="0" applyNumberFormat="1" applyFont="1"/>
    <xf numFmtId="168" fontId="12" fillId="15" borderId="10" xfId="0" applyNumberFormat="1" applyFont="1" applyFill="1" applyBorder="1" applyAlignment="1">
      <alignment horizontal="center" vertical="center"/>
    </xf>
    <xf numFmtId="165" fontId="10" fillId="0" borderId="7" xfId="0" applyNumberFormat="1" applyFont="1" applyBorder="1"/>
    <xf numFmtId="165" fontId="10" fillId="0" borderId="0" xfId="0" applyNumberFormat="1" applyFont="1"/>
    <xf numFmtId="0" fontId="15" fillId="0" borderId="0" xfId="0" applyFont="1"/>
    <xf numFmtId="0" fontId="15" fillId="0" borderId="6" xfId="0" applyFont="1" applyBorder="1"/>
    <xf numFmtId="165" fontId="16" fillId="0" borderId="7" xfId="0" applyNumberFormat="1" applyFont="1" applyBorder="1"/>
    <xf numFmtId="165" fontId="16" fillId="0" borderId="0" xfId="0" applyNumberFormat="1" applyFont="1"/>
    <xf numFmtId="167" fontId="10" fillId="0" borderId="0" xfId="0" applyNumberFormat="1" applyFont="1"/>
    <xf numFmtId="165" fontId="10" fillId="5" borderId="10" xfId="0" applyNumberFormat="1" applyFont="1" applyFill="1" applyBorder="1" applyAlignment="1">
      <alignment vertical="center"/>
    </xf>
    <xf numFmtId="167" fontId="10" fillId="5" borderId="10" xfId="0" applyNumberFormat="1" applyFont="1" applyFill="1" applyBorder="1" applyAlignment="1">
      <alignment vertical="center"/>
    </xf>
    <xf numFmtId="167" fontId="11" fillId="5" borderId="10" xfId="0" applyNumberFormat="1" applyFont="1" applyFill="1" applyBorder="1" applyAlignment="1">
      <alignment vertical="center"/>
    </xf>
    <xf numFmtId="165" fontId="11" fillId="5" borderId="10" xfId="0" applyNumberFormat="1" applyFont="1" applyFill="1" applyBorder="1" applyAlignment="1">
      <alignment vertical="center"/>
    </xf>
    <xf numFmtId="165" fontId="9" fillId="5" borderId="10" xfId="0" applyNumberFormat="1" applyFont="1" applyFill="1" applyBorder="1" applyAlignment="1">
      <alignment vertical="center"/>
    </xf>
    <xf numFmtId="165" fontId="9" fillId="0" borderId="7" xfId="0" applyNumberFormat="1" applyFont="1" applyBorder="1"/>
    <xf numFmtId="165" fontId="9" fillId="0" borderId="0" xfId="0" applyNumberFormat="1" applyFont="1"/>
    <xf numFmtId="165" fontId="17" fillId="0" borderId="0" xfId="0" applyNumberFormat="1" applyFont="1"/>
    <xf numFmtId="167" fontId="17" fillId="0" borderId="0" xfId="0" applyNumberFormat="1" applyFont="1"/>
    <xf numFmtId="167" fontId="18" fillId="0" borderId="0" xfId="0" applyNumberFormat="1" applyFont="1"/>
    <xf numFmtId="165" fontId="18" fillId="0" borderId="0" xfId="0" applyNumberFormat="1" applyFont="1"/>
    <xf numFmtId="165" fontId="19" fillId="0" borderId="0" xfId="0" applyNumberFormat="1" applyFont="1"/>
    <xf numFmtId="0" fontId="20" fillId="6" borderId="13" xfId="0" applyFont="1" applyFill="1" applyBorder="1" applyAlignment="1">
      <alignment vertical="center"/>
    </xf>
    <xf numFmtId="0" fontId="20" fillId="6" borderId="13" xfId="0" applyFont="1" applyFill="1" applyBorder="1" applyAlignment="1">
      <alignment horizontal="center" vertical="center"/>
    </xf>
    <xf numFmtId="0" fontId="21" fillId="16" borderId="10" xfId="0" applyFont="1" applyFill="1" applyBorder="1" applyAlignment="1">
      <alignment vertical="center"/>
    </xf>
    <xf numFmtId="165" fontId="21" fillId="16" borderId="10" xfId="0" applyNumberFormat="1" applyFont="1" applyFill="1" applyBorder="1" applyAlignment="1">
      <alignment vertical="center"/>
    </xf>
    <xf numFmtId="10" fontId="21" fillId="16" borderId="10" xfId="0" applyNumberFormat="1" applyFont="1" applyFill="1" applyBorder="1" applyAlignment="1">
      <alignment horizontal="center" vertical="center"/>
    </xf>
    <xf numFmtId="165" fontId="17" fillId="16" borderId="10" xfId="0" applyNumberFormat="1" applyFont="1" applyFill="1" applyBorder="1" applyAlignment="1">
      <alignment vertical="center"/>
    </xf>
    <xf numFmtId="169" fontId="21" fillId="16" borderId="10" xfId="0" applyNumberFormat="1" applyFont="1" applyFill="1" applyBorder="1" applyAlignment="1">
      <alignment horizontal="center" vertical="center"/>
    </xf>
    <xf numFmtId="167" fontId="17" fillId="16" borderId="10" xfId="0" applyNumberFormat="1" applyFont="1" applyFill="1" applyBorder="1" applyAlignment="1">
      <alignment vertical="center"/>
    </xf>
    <xf numFmtId="165" fontId="18" fillId="0" borderId="0" xfId="0" applyNumberFormat="1" applyFont="1" applyAlignment="1">
      <alignment horizontal="right"/>
    </xf>
    <xf numFmtId="0" fontId="9" fillId="0" borderId="8" xfId="0" applyFont="1" applyBorder="1"/>
    <xf numFmtId="165" fontId="22" fillId="0" borderId="14" xfId="0" applyNumberFormat="1" applyFont="1" applyBorder="1"/>
    <xf numFmtId="167" fontId="22" fillId="0" borderId="14" xfId="0" applyNumberFormat="1" applyFont="1" applyBorder="1"/>
    <xf numFmtId="167" fontId="23" fillId="0" borderId="14" xfId="0" applyNumberFormat="1" applyFont="1" applyBorder="1"/>
    <xf numFmtId="165" fontId="23" fillId="0" borderId="14" xfId="0" applyNumberFormat="1" applyFont="1" applyBorder="1"/>
    <xf numFmtId="165" fontId="24" fillId="0" borderId="14" xfId="0" applyNumberFormat="1" applyFont="1" applyBorder="1"/>
    <xf numFmtId="165" fontId="9" fillId="0" borderId="14" xfId="0" applyNumberFormat="1" applyFont="1" applyBorder="1"/>
    <xf numFmtId="165" fontId="9" fillId="0" borderId="9" xfId="0" applyNumberFormat="1" applyFont="1" applyBorder="1"/>
    <xf numFmtId="0" fontId="25" fillId="0" borderId="0" xfId="0" applyFont="1"/>
    <xf numFmtId="165" fontId="26" fillId="0" borderId="0" xfId="0" applyNumberFormat="1" applyFont="1"/>
    <xf numFmtId="165" fontId="26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horizontal="right" vertical="center"/>
    </xf>
    <xf numFmtId="165" fontId="27" fillId="0" borderId="0" xfId="0" applyNumberFormat="1" applyFont="1" applyAlignment="1">
      <alignment horizontal="left" vertical="center"/>
    </xf>
    <xf numFmtId="165" fontId="25" fillId="0" borderId="0" xfId="0" applyNumberFormat="1" applyFont="1"/>
    <xf numFmtId="165" fontId="28" fillId="0" borderId="0" xfId="0" applyNumberFormat="1" applyFont="1" applyAlignment="1">
      <alignment horizontal="left" vertical="center"/>
    </xf>
    <xf numFmtId="165" fontId="29" fillId="0" borderId="0" xfId="0" applyNumberFormat="1" applyFont="1" applyAlignment="1">
      <alignment horizontal="left"/>
    </xf>
    <xf numFmtId="165" fontId="30" fillId="0" borderId="0" xfId="0" applyNumberFormat="1" applyFont="1" applyAlignment="1">
      <alignment horizontal="right"/>
    </xf>
    <xf numFmtId="0" fontId="5" fillId="3" borderId="15" xfId="0" applyFont="1" applyFill="1" applyBorder="1" applyAlignment="1">
      <alignment horizontal="center"/>
    </xf>
    <xf numFmtId="0" fontId="0" fillId="0" borderId="12" xfId="0" applyBorder="1"/>
    <xf numFmtId="165" fontId="8" fillId="4" borderId="16" xfId="0" applyNumberFormat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/>
    </xf>
    <xf numFmtId="167" fontId="7" fillId="0" borderId="16" xfId="0" applyNumberFormat="1" applyFont="1" applyBorder="1" applyAlignment="1">
      <alignment horizontal="center"/>
    </xf>
    <xf numFmtId="165" fontId="7" fillId="0" borderId="16" xfId="0" applyNumberFormat="1" applyFont="1" applyBorder="1" applyAlignment="1">
      <alignment horizontal="center"/>
    </xf>
    <xf numFmtId="0" fontId="34" fillId="0" borderId="1" xfId="0" applyFont="1" applyBorder="1" applyAlignment="1">
      <alignment vertical="center"/>
    </xf>
    <xf numFmtId="6" fontId="6" fillId="0" borderId="18" xfId="0" applyNumberFormat="1" applyFont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0" fillId="0" borderId="16" xfId="0" applyBorder="1"/>
    <xf numFmtId="10" fontId="0" fillId="0" borderId="16" xfId="0" applyNumberFormat="1" applyBorder="1"/>
    <xf numFmtId="0" fontId="35" fillId="0" borderId="0" xfId="0" applyFont="1"/>
    <xf numFmtId="0" fontId="5" fillId="3" borderId="7" xfId="0" applyFont="1" applyFill="1" applyBorder="1" applyAlignment="1">
      <alignment horizontal="center"/>
    </xf>
    <xf numFmtId="170" fontId="0" fillId="0" borderId="16" xfId="0" applyNumberFormat="1" applyBorder="1"/>
    <xf numFmtId="173" fontId="0" fillId="0" borderId="16" xfId="0" applyNumberFormat="1" applyBorder="1"/>
    <xf numFmtId="0" fontId="38" fillId="0" borderId="0" xfId="0" applyFont="1" applyAlignment="1">
      <alignment horizontal="right" vertical="center"/>
    </xf>
    <xf numFmtId="0" fontId="38" fillId="0" borderId="0" xfId="0" applyFont="1" applyAlignment="1">
      <alignment horizontal="right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38" fillId="0" borderId="12" xfId="0" applyFont="1" applyBorder="1"/>
    <xf numFmtId="0" fontId="1" fillId="2" borderId="19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8" fillId="0" borderId="27" xfId="0" applyFont="1" applyBorder="1"/>
    <xf numFmtId="168" fontId="3" fillId="0" borderId="28" xfId="0" applyNumberFormat="1" applyFont="1" applyBorder="1" applyAlignment="1">
      <alignment horizontal="center" vertical="center"/>
    </xf>
    <xf numFmtId="168" fontId="3" fillId="0" borderId="29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68" fontId="3" fillId="0" borderId="25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68" fontId="0" fillId="0" borderId="25" xfId="0" applyNumberFormat="1" applyBorder="1" applyAlignment="1">
      <alignment horizontal="center" vertical="center"/>
    </xf>
    <xf numFmtId="168" fontId="0" fillId="0" borderId="28" xfId="0" applyNumberFormat="1" applyBorder="1" applyAlignment="1">
      <alignment horizontal="center" vertical="center"/>
    </xf>
    <xf numFmtId="0" fontId="0" fillId="0" borderId="32" xfId="0" applyBorder="1"/>
    <xf numFmtId="165" fontId="39" fillId="0" borderId="0" xfId="0" applyNumberFormat="1" applyFont="1"/>
    <xf numFmtId="0" fontId="39" fillId="0" borderId="0" xfId="0" applyFont="1"/>
    <xf numFmtId="168" fontId="0" fillId="0" borderId="12" xfId="1" applyNumberFormat="1" applyFon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7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0" fillId="0" borderId="12" xfId="2" applyFont="1" applyBorder="1" applyAlignment="1">
      <alignment horizontal="center" vertical="center"/>
    </xf>
    <xf numFmtId="165" fontId="32" fillId="0" borderId="33" xfId="0" applyNumberFormat="1" applyFont="1" applyBorder="1"/>
    <xf numFmtId="168" fontId="0" fillId="0" borderId="34" xfId="1" applyNumberFormat="1" applyFont="1" applyBorder="1" applyAlignment="1">
      <alignment horizontal="center" vertical="center"/>
    </xf>
    <xf numFmtId="0" fontId="32" fillId="0" borderId="12" xfId="0" applyFont="1" applyBorder="1" applyAlignment="1">
      <alignment horizontal="right"/>
    </xf>
    <xf numFmtId="165" fontId="32" fillId="0" borderId="12" xfId="0" applyNumberFormat="1" applyFont="1" applyBorder="1"/>
    <xf numFmtId="0" fontId="32" fillId="0" borderId="12" xfId="0" applyFont="1" applyBorder="1" applyAlignment="1">
      <alignment horizontal="left"/>
    </xf>
    <xf numFmtId="0" fontId="40" fillId="0" borderId="12" xfId="0" applyFont="1" applyBorder="1" applyAlignment="1">
      <alignment vertical="center"/>
    </xf>
    <xf numFmtId="0" fontId="37" fillId="0" borderId="12" xfId="0" applyFont="1" applyBorder="1" applyAlignment="1">
      <alignment vertical="center"/>
    </xf>
    <xf numFmtId="0" fontId="32" fillId="0" borderId="12" xfId="0" applyFont="1" applyBorder="1"/>
    <xf numFmtId="165" fontId="0" fillId="0" borderId="12" xfId="0" applyNumberFormat="1" applyBorder="1" applyAlignment="1">
      <alignment horizontal="center"/>
    </xf>
    <xf numFmtId="167" fontId="0" fillId="0" borderId="12" xfId="0" applyNumberFormat="1" applyBorder="1" applyAlignment="1">
      <alignment horizontal="center"/>
    </xf>
    <xf numFmtId="171" fontId="0" fillId="0" borderId="12" xfId="0" applyNumberFormat="1" applyBorder="1" applyAlignment="1">
      <alignment horizontal="center"/>
    </xf>
    <xf numFmtId="9" fontId="0" fillId="0" borderId="12" xfId="2" applyFont="1" applyBorder="1" applyAlignment="1">
      <alignment horizontal="center"/>
    </xf>
    <xf numFmtId="168" fontId="0" fillId="0" borderId="12" xfId="1" applyNumberFormat="1" applyFont="1" applyBorder="1" applyAlignment="1">
      <alignment horizontal="center"/>
    </xf>
    <xf numFmtId="168" fontId="0" fillId="0" borderId="35" xfId="1" applyNumberFormat="1" applyFont="1" applyBorder="1" applyAlignment="1">
      <alignment horizontal="center"/>
    </xf>
    <xf numFmtId="172" fontId="39" fillId="0" borderId="0" xfId="0" applyNumberFormat="1" applyFont="1"/>
    <xf numFmtId="0" fontId="36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173" fontId="39" fillId="0" borderId="12" xfId="0" applyNumberFormat="1" applyFont="1" applyBorder="1"/>
    <xf numFmtId="0" fontId="39" fillId="0" borderId="12" xfId="0" applyFont="1" applyBorder="1"/>
    <xf numFmtId="168" fontId="39" fillId="0" borderId="12" xfId="0" applyNumberFormat="1" applyFont="1" applyBorder="1"/>
    <xf numFmtId="168" fontId="32" fillId="0" borderId="12" xfId="0" applyNumberFormat="1" applyFont="1" applyBorder="1" applyAlignment="1">
      <alignment horizontal="center"/>
    </xf>
    <xf numFmtId="168" fontId="0" fillId="0" borderId="1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67" fontId="0" fillId="0" borderId="12" xfId="2" applyNumberFormat="1" applyFont="1" applyBorder="1" applyAlignment="1">
      <alignment horizontal="center"/>
    </xf>
    <xf numFmtId="168" fontId="0" fillId="0" borderId="34" xfId="1" applyNumberFormat="1" applyFont="1" applyBorder="1" applyAlignment="1">
      <alignment horizontal="center"/>
    </xf>
    <xf numFmtId="173" fontId="39" fillId="0" borderId="0" xfId="0" applyNumberFormat="1" applyFont="1"/>
    <xf numFmtId="0" fontId="10" fillId="7" borderId="1" xfId="0" applyFont="1" applyFill="1" applyBorder="1" applyAlignment="1">
      <alignment horizontal="center"/>
    </xf>
    <xf numFmtId="0" fontId="2" fillId="0" borderId="12" xfId="0" applyFont="1" applyBorder="1"/>
    <xf numFmtId="0" fontId="2" fillId="0" borderId="2" xfId="0" applyFont="1" applyBorder="1"/>
    <xf numFmtId="0" fontId="20" fillId="6" borderId="1" xfId="0" applyFont="1" applyFill="1" applyBorder="1" applyAlignment="1">
      <alignment horizontal="center" vertical="center"/>
    </xf>
    <xf numFmtId="0" fontId="41" fillId="0" borderId="12" xfId="0" applyFont="1" applyBorder="1" applyAlignment="1">
      <alignment horizontal="left" vertical="top" wrapText="1"/>
    </xf>
    <xf numFmtId="174" fontId="33" fillId="17" borderId="24" xfId="0" applyNumberFormat="1" applyFont="1" applyFill="1" applyBorder="1" applyAlignment="1" applyProtection="1">
      <alignment horizontal="center" vertical="center"/>
      <protection locked="0"/>
    </xf>
    <xf numFmtId="0" fontId="33" fillId="17" borderId="24" xfId="0" applyFont="1" applyFill="1" applyBorder="1" applyAlignment="1" applyProtection="1">
      <alignment horizontal="center" vertical="center"/>
      <protection locked="0"/>
    </xf>
    <xf numFmtId="167" fontId="33" fillId="17" borderId="24" xfId="0" applyNumberFormat="1" applyFont="1" applyFill="1" applyBorder="1" applyAlignment="1" applyProtection="1">
      <alignment horizontal="center" vertical="center"/>
      <protection locked="0"/>
    </xf>
    <xf numFmtId="0" fontId="33" fillId="0" borderId="12" xfId="0" applyFont="1" applyBorder="1" applyAlignment="1">
      <alignment horizontal="center" vertical="center"/>
    </xf>
    <xf numFmtId="168" fontId="38" fillId="0" borderId="24" xfId="0" applyNumberFormat="1" applyFont="1" applyBorder="1" applyAlignment="1">
      <alignment horizontal="center" vertical="center"/>
    </xf>
  </cellXfs>
  <cellStyles count="3">
    <cellStyle name="Monétaire" xfId="1" builtinId="4"/>
    <cellStyle name="Normal" xfId="0" builtinId="0"/>
    <cellStyle name="Pourcentage" xfId="2" builtinId="5"/>
  </cellStyles>
  <dxfs count="2"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colors>
    <mruColors>
      <color rgb="FF194748"/>
      <color rgb="FFD9654E"/>
      <color rgb="FFF6BE5A"/>
      <color rgb="FF00849D"/>
      <color rgb="FFD965FF"/>
      <color rgb="FFFDC2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viaconseil.ca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236220</xdr:colOff>
      <xdr:row>3</xdr:row>
      <xdr:rowOff>914400</xdr:rowOff>
    </xdr:from>
    <xdr:to>
      <xdr:col>8</xdr:col>
      <xdr:colOff>101600</xdr:colOff>
      <xdr:row>12</xdr:row>
      <xdr:rowOff>12700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9413CA3F-96B5-77A8-3AC3-831CB6AA036B}"/>
            </a:ext>
          </a:extLst>
        </xdr:cNvPr>
        <xdr:cNvSpPr/>
      </xdr:nvSpPr>
      <xdr:spPr>
        <a:xfrm>
          <a:off x="236220" y="1104900"/>
          <a:ext cx="4081780" cy="3263900"/>
        </a:xfrm>
        <a:prstGeom prst="roundRect">
          <a:avLst>
            <a:gd name="adj" fmla="val 5030"/>
          </a:avLst>
        </a:prstGeom>
        <a:noFill/>
        <a:ln w="28575">
          <a:solidFill>
            <a:srgbClr val="00849D"/>
          </a:solidFill>
          <a:prstDash val="solid"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8</xdr:col>
      <xdr:colOff>472440</xdr:colOff>
      <xdr:row>2</xdr:row>
      <xdr:rowOff>99060</xdr:rowOff>
    </xdr:from>
    <xdr:to>
      <xdr:col>19</xdr:col>
      <xdr:colOff>152400</xdr:colOff>
      <xdr:row>6</xdr:row>
      <xdr:rowOff>198120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90A5708A-C596-7684-F187-2C9ADC180341}"/>
            </a:ext>
          </a:extLst>
        </xdr:cNvPr>
        <xdr:cNvSpPr/>
      </xdr:nvSpPr>
      <xdr:spPr>
        <a:xfrm>
          <a:off x="4709160" y="99060"/>
          <a:ext cx="14638020" cy="2286000"/>
        </a:xfrm>
        <a:prstGeom prst="roundRect">
          <a:avLst>
            <a:gd name="adj" fmla="val 11628"/>
          </a:avLst>
        </a:prstGeom>
        <a:noFill/>
        <a:ln w="28575">
          <a:solidFill>
            <a:srgbClr val="00849D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8</xdr:col>
      <xdr:colOff>472440</xdr:colOff>
      <xdr:row>8</xdr:row>
      <xdr:rowOff>167640</xdr:rowOff>
    </xdr:from>
    <xdr:to>
      <xdr:col>11</xdr:col>
      <xdr:colOff>220980</xdr:colOff>
      <xdr:row>18</xdr:row>
      <xdr:rowOff>129540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31F25E50-0702-6A48-2D94-F5B3409C0F2D}"/>
            </a:ext>
          </a:extLst>
        </xdr:cNvPr>
        <xdr:cNvSpPr/>
      </xdr:nvSpPr>
      <xdr:spPr>
        <a:xfrm>
          <a:off x="4709160" y="3238500"/>
          <a:ext cx="2987040" cy="2491740"/>
        </a:xfrm>
        <a:prstGeom prst="roundRect">
          <a:avLst/>
        </a:prstGeom>
        <a:noFill/>
        <a:ln w="28575">
          <a:solidFill>
            <a:srgbClr val="D9654E"/>
          </a:solidFill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9</xdr:col>
      <xdr:colOff>68580</xdr:colOff>
      <xdr:row>9</xdr:row>
      <xdr:rowOff>38100</xdr:rowOff>
    </xdr:from>
    <xdr:to>
      <xdr:col>10</xdr:col>
      <xdr:colOff>861060</xdr:colOff>
      <xdr:row>9</xdr:row>
      <xdr:rowOff>396240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F54908F3-B075-2919-3E03-D0D1ECB2DCE0}"/>
            </a:ext>
          </a:extLst>
        </xdr:cNvPr>
        <xdr:cNvSpPr/>
      </xdr:nvSpPr>
      <xdr:spPr>
        <a:xfrm>
          <a:off x="4975860" y="3368040"/>
          <a:ext cx="2453640" cy="358140"/>
        </a:xfrm>
        <a:prstGeom prst="roundRect">
          <a:avLst/>
        </a:prstGeom>
        <a:solidFill>
          <a:srgbClr val="D9654E"/>
        </a:solidFill>
        <a:ln>
          <a:solidFill>
            <a:srgbClr val="D9654E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CA" sz="1300" b="1"/>
            <a:t>Option 1: maximiser le salaire</a:t>
          </a:r>
        </a:p>
        <a:p>
          <a:pPr algn="l"/>
          <a:endParaRPr lang="fr-CA" sz="1100"/>
        </a:p>
      </xdr:txBody>
    </xdr:sp>
    <xdr:clientData/>
  </xdr:twoCellAnchor>
  <xdr:twoCellAnchor>
    <xdr:from>
      <xdr:col>11</xdr:col>
      <xdr:colOff>749046</xdr:colOff>
      <xdr:row>8</xdr:row>
      <xdr:rowOff>167640</xdr:rowOff>
    </xdr:from>
    <xdr:to>
      <xdr:col>14</xdr:col>
      <xdr:colOff>279654</xdr:colOff>
      <xdr:row>18</xdr:row>
      <xdr:rowOff>129540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1A793267-6048-4477-ADD7-6F72C27C6480}"/>
            </a:ext>
          </a:extLst>
        </xdr:cNvPr>
        <xdr:cNvSpPr/>
      </xdr:nvSpPr>
      <xdr:spPr>
        <a:xfrm>
          <a:off x="8224266" y="3238500"/>
          <a:ext cx="2990088" cy="2491740"/>
        </a:xfrm>
        <a:prstGeom prst="roundRect">
          <a:avLst/>
        </a:prstGeom>
        <a:noFill/>
        <a:ln w="28575">
          <a:solidFill>
            <a:srgbClr val="F6BE5A"/>
          </a:solidFill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12</xdr:col>
      <xdr:colOff>125730</xdr:colOff>
      <xdr:row>9</xdr:row>
      <xdr:rowOff>38100</xdr:rowOff>
    </xdr:from>
    <xdr:to>
      <xdr:col>14</xdr:col>
      <xdr:colOff>11430</xdr:colOff>
      <xdr:row>9</xdr:row>
      <xdr:rowOff>396240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AA4105E1-FFBB-4153-B78F-57C8F500C1B7}"/>
            </a:ext>
          </a:extLst>
        </xdr:cNvPr>
        <xdr:cNvSpPr/>
      </xdr:nvSpPr>
      <xdr:spPr>
        <a:xfrm>
          <a:off x="8492490" y="3368040"/>
          <a:ext cx="2453640" cy="358140"/>
        </a:xfrm>
        <a:prstGeom prst="roundRect">
          <a:avLst/>
        </a:prstGeom>
        <a:solidFill>
          <a:srgbClr val="F6BE5A"/>
        </a:solidFill>
        <a:ln>
          <a:solidFill>
            <a:srgbClr val="F6BE5A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CA" sz="1300" b="1">
              <a:solidFill>
                <a:schemeClr val="tx1"/>
              </a:solidFill>
            </a:rPr>
            <a:t>Option 2: maximiser la liberté</a:t>
          </a:r>
        </a:p>
        <a:p>
          <a:pPr algn="l"/>
          <a:endParaRPr lang="fr-CA" sz="1100"/>
        </a:p>
      </xdr:txBody>
    </xdr:sp>
    <xdr:clientData/>
  </xdr:twoCellAnchor>
  <xdr:twoCellAnchor>
    <xdr:from>
      <xdr:col>14</xdr:col>
      <xdr:colOff>731520</xdr:colOff>
      <xdr:row>8</xdr:row>
      <xdr:rowOff>137160</xdr:rowOff>
    </xdr:from>
    <xdr:to>
      <xdr:col>18</xdr:col>
      <xdr:colOff>15240</xdr:colOff>
      <xdr:row>18</xdr:row>
      <xdr:rowOff>129540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78C4F058-C456-449C-B82E-891532E5F4CE}"/>
            </a:ext>
          </a:extLst>
        </xdr:cNvPr>
        <xdr:cNvSpPr/>
      </xdr:nvSpPr>
      <xdr:spPr>
        <a:xfrm>
          <a:off x="11666220" y="3208020"/>
          <a:ext cx="3596640" cy="2522220"/>
        </a:xfrm>
        <a:prstGeom prst="roundRect">
          <a:avLst/>
        </a:prstGeom>
        <a:noFill/>
        <a:ln w="28575">
          <a:solidFill>
            <a:srgbClr val="194748"/>
          </a:solidFill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15</xdr:col>
      <xdr:colOff>138684</xdr:colOff>
      <xdr:row>9</xdr:row>
      <xdr:rowOff>39624</xdr:rowOff>
    </xdr:from>
    <xdr:to>
      <xdr:col>17</xdr:col>
      <xdr:colOff>807720</xdr:colOff>
      <xdr:row>9</xdr:row>
      <xdr:rowOff>396240</xdr:rowOff>
    </xdr:to>
    <xdr:sp macro="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8E26D9C6-483F-482E-B52B-316C58D661ED}"/>
            </a:ext>
          </a:extLst>
        </xdr:cNvPr>
        <xdr:cNvSpPr/>
      </xdr:nvSpPr>
      <xdr:spPr>
        <a:xfrm>
          <a:off x="11881104" y="3369564"/>
          <a:ext cx="3236976" cy="356616"/>
        </a:xfrm>
        <a:prstGeom prst="roundRect">
          <a:avLst/>
        </a:prstGeom>
        <a:solidFill>
          <a:srgbClr val="194748"/>
        </a:solidFill>
        <a:ln>
          <a:solidFill>
            <a:srgbClr val="194748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CA" sz="1300" b="1">
              <a:solidFill>
                <a:schemeClr val="bg1"/>
              </a:solidFill>
            </a:rPr>
            <a:t>Option 3: maximiser la sant</a:t>
          </a:r>
          <a:r>
            <a:rPr lang="fr-CA" sz="1300" b="1" baseline="0">
              <a:solidFill>
                <a:schemeClr val="bg1"/>
              </a:solidFill>
            </a:rPr>
            <a:t>é et l'épargne</a:t>
          </a:r>
          <a:endParaRPr lang="fr-CA" sz="1300" b="1">
            <a:solidFill>
              <a:schemeClr val="bg1"/>
            </a:solidFill>
          </a:endParaRPr>
        </a:p>
        <a:p>
          <a:pPr algn="l"/>
          <a:endParaRPr lang="fr-CA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4</xdr:col>
      <xdr:colOff>304800</xdr:colOff>
      <xdr:row>19</xdr:row>
      <xdr:rowOff>76200</xdr:rowOff>
    </xdr:from>
    <xdr:to>
      <xdr:col>6</xdr:col>
      <xdr:colOff>927100</xdr:colOff>
      <xdr:row>37</xdr:row>
      <xdr:rowOff>151883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8CCA0D-EECF-C5C5-B97F-0ABA56BC5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6900" y="5753100"/>
          <a:ext cx="3606800" cy="888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74</xdr:row>
      <xdr:rowOff>180975</xdr:rowOff>
    </xdr:from>
    <xdr:ext cx="8124825" cy="5715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88350" y="3499013"/>
          <a:ext cx="8115300" cy="561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5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Promouvoir les </a:t>
          </a:r>
          <a:r>
            <a:rPr lang="en-US" sz="2500" b="1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ressources éducatives libres</a:t>
          </a:r>
          <a:endParaRPr sz="1400"/>
        </a:p>
      </xdr:txBody>
    </xdr:sp>
    <xdr:clientData fLocksWithSheet="0"/>
  </xdr:oneCellAnchor>
  <xdr:oneCellAnchor>
    <xdr:from>
      <xdr:col>1</xdr:col>
      <xdr:colOff>361950</xdr:colOff>
      <xdr:row>72</xdr:row>
      <xdr:rowOff>285750</xdr:rowOff>
    </xdr:from>
    <xdr:ext cx="2962275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Palette_Viaconseil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849D"/>
      </a:accent1>
      <a:accent2>
        <a:srgbClr val="0E5155"/>
      </a:accent2>
      <a:accent3>
        <a:srgbClr val="A5A5A5"/>
      </a:accent3>
      <a:accent4>
        <a:srgbClr val="FDC259"/>
      </a:accent4>
      <a:accent5>
        <a:srgbClr val="E66A4E"/>
      </a:accent5>
      <a:accent6>
        <a:srgbClr val="FFFFFF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tableimpot.fiscaliteuqtr.ca/" TargetMode="External"/><Relationship Id="rId1" Type="http://schemas.openxmlformats.org/officeDocument/2006/relationships/hyperlink" Target="http://www.fiscaliteuqtr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11456-AEBE-4422-89A2-8300978D25C5}">
  <sheetPr codeName="Sheet1">
    <pageSetUpPr fitToPage="1"/>
  </sheetPr>
  <dimension ref="A1:T35"/>
  <sheetViews>
    <sheetView showGridLines="0" showRowColHeaders="0" tabSelected="1" topLeftCell="D3" zoomScaleNormal="100" zoomScaleSheetLayoutView="100" workbookViewId="0">
      <selection activeCell="G5" sqref="G5"/>
    </sheetView>
  </sheetViews>
  <sheetFormatPr baseColWidth="10" defaultColWidth="8.83203125" defaultRowHeight="16"/>
  <cols>
    <col min="1" max="1" width="2.6640625" hidden="1" customWidth="1"/>
    <col min="2" max="2" width="0.33203125" hidden="1" customWidth="1"/>
    <col min="3" max="3" width="1" hidden="1" customWidth="1"/>
    <col min="4" max="4" width="3.83203125" customWidth="1"/>
    <col min="5" max="5" width="36.5" customWidth="1"/>
    <col min="6" max="6" width="2.6640625" customWidth="1"/>
    <col min="7" max="7" width="14.5" customWidth="1"/>
    <col min="8" max="8" width="4.33203125" customWidth="1"/>
    <col min="10" max="10" width="21.83203125" customWidth="1"/>
    <col min="11" max="11" width="12.6640625" customWidth="1"/>
    <col min="12" max="12" width="11.6640625" customWidth="1"/>
    <col min="13" max="13" width="19" customWidth="1"/>
    <col min="14" max="15" width="11.83203125" customWidth="1"/>
    <col min="16" max="16" width="21.83203125" customWidth="1"/>
    <col min="17" max="17" width="11.83203125" customWidth="1"/>
    <col min="18" max="18" width="12.33203125" customWidth="1"/>
    <col min="19" max="19" width="17.83203125" customWidth="1"/>
  </cols>
  <sheetData>
    <row r="1" spans="1:20" ht="37" hidden="1">
      <c r="A1" s="91"/>
      <c r="B1" s="91"/>
      <c r="C1" s="91"/>
      <c r="D1" s="91"/>
    </row>
    <row r="2" spans="1:20" hidden="1"/>
    <row r="3" spans="1:20" ht="15" customHeight="1"/>
    <row r="4" spans="1:20" ht="87.5" customHeight="1" thickBot="1">
      <c r="E4" s="157" t="s">
        <v>81</v>
      </c>
      <c r="F4" s="157"/>
      <c r="G4" s="157"/>
      <c r="K4" s="103" t="s">
        <v>0</v>
      </c>
      <c r="L4" s="104" t="s">
        <v>1</v>
      </c>
      <c r="M4" s="104" t="s">
        <v>80</v>
      </c>
      <c r="N4" s="107" t="s">
        <v>2</v>
      </c>
      <c r="O4" s="105" t="s">
        <v>3</v>
      </c>
      <c r="P4" s="104" t="s">
        <v>4</v>
      </c>
      <c r="Q4" s="102" t="s">
        <v>79</v>
      </c>
      <c r="R4" s="102" t="s">
        <v>5</v>
      </c>
      <c r="S4" s="102" t="s">
        <v>78</v>
      </c>
    </row>
    <row r="5" spans="1:20" ht="35" customHeight="1" thickBot="1">
      <c r="E5" s="100" t="s">
        <v>6</v>
      </c>
      <c r="G5" s="158">
        <v>28</v>
      </c>
      <c r="J5" s="110" t="s">
        <v>62</v>
      </c>
      <c r="K5" s="112">
        <f>((K32*$G$7)*(100%-K34))-SUM(N24:N26)</f>
        <v>1046.7007824</v>
      </c>
      <c r="L5" s="114">
        <f>$G$5*$G$6*$G$7*52</f>
        <v>1528.8</v>
      </c>
      <c r="M5" s="113">
        <f>L5/$G$5/($G$6/5)</f>
        <v>7.8</v>
      </c>
      <c r="N5" s="108">
        <f>M5/2</f>
        <v>3.9</v>
      </c>
      <c r="O5" s="112">
        <f>K5/12</f>
        <v>87.225065200000003</v>
      </c>
      <c r="P5" s="114">
        <f>L5/12</f>
        <v>127.39999999999999</v>
      </c>
      <c r="Q5" s="115">
        <f>(L5/$G$5)/3</f>
        <v>18.2</v>
      </c>
      <c r="R5" s="116">
        <f>L5/$G$5</f>
        <v>54.6</v>
      </c>
      <c r="S5" s="117">
        <f>0.5*10*5*48</f>
        <v>1200</v>
      </c>
    </row>
    <row r="6" spans="1:20" ht="35" customHeight="1" thickBot="1">
      <c r="E6" s="100" t="s">
        <v>7</v>
      </c>
      <c r="G6" s="159">
        <v>35</v>
      </c>
      <c r="I6" s="86"/>
      <c r="J6" s="106" t="s">
        <v>61</v>
      </c>
      <c r="K6" s="111">
        <f t="shared" ref="K6:S6" si="0">K5*$G$8</f>
        <v>15700.511736</v>
      </c>
      <c r="L6" s="111">
        <f t="shared" si="0"/>
        <v>22932</v>
      </c>
      <c r="M6" s="109">
        <f t="shared" si="0"/>
        <v>117</v>
      </c>
      <c r="N6" s="109">
        <f t="shared" si="0"/>
        <v>58.5</v>
      </c>
      <c r="O6" s="111">
        <f t="shared" si="0"/>
        <v>1308.375978</v>
      </c>
      <c r="P6" s="111">
        <f t="shared" si="0"/>
        <v>1910.9999999999998</v>
      </c>
      <c r="Q6" s="109">
        <f t="shared" si="0"/>
        <v>273</v>
      </c>
      <c r="R6" s="109">
        <f t="shared" si="0"/>
        <v>819</v>
      </c>
      <c r="S6" s="118">
        <f t="shared" si="0"/>
        <v>18000</v>
      </c>
      <c r="T6" s="119"/>
    </row>
    <row r="7" spans="1:20" ht="35" customHeight="1" thickBot="1">
      <c r="E7" s="100" t="s">
        <v>8</v>
      </c>
      <c r="G7" s="160">
        <v>0.03</v>
      </c>
      <c r="I7" s="86"/>
      <c r="T7" s="86"/>
    </row>
    <row r="8" spans="1:20" ht="35" customHeight="1" thickBot="1">
      <c r="E8" s="100" t="s">
        <v>9</v>
      </c>
      <c r="G8" s="159">
        <v>15</v>
      </c>
    </row>
    <row r="9" spans="1:20" ht="20.5" customHeight="1" thickBot="1">
      <c r="E9" s="100"/>
      <c r="G9" s="161"/>
      <c r="H9" s="86"/>
      <c r="J9" s="132"/>
      <c r="K9" s="132"/>
      <c r="L9" s="86"/>
      <c r="M9" s="133"/>
      <c r="N9" s="133"/>
      <c r="P9" s="143"/>
      <c r="Q9" s="142"/>
    </row>
    <row r="10" spans="1:20" ht="38" customHeight="1" thickBot="1">
      <c r="E10" s="101" t="s">
        <v>63</v>
      </c>
      <c r="G10" s="162">
        <f>IFERROR(($G$5*$G$6*$G$7*52)*(1+K33)*$G$8,"")</f>
        <v>24427.057964295171</v>
      </c>
      <c r="J10" s="132"/>
      <c r="K10" s="132"/>
      <c r="L10" s="86"/>
      <c r="M10" s="133"/>
      <c r="N10" s="133"/>
      <c r="P10" s="142"/>
      <c r="Q10" s="142"/>
    </row>
    <row r="11" spans="1:20">
      <c r="I11" s="86"/>
      <c r="J11" s="131" t="s">
        <v>66</v>
      </c>
      <c r="K11" s="123">
        <f>G5*G6*52</f>
        <v>50960</v>
      </c>
      <c r="M11" s="134" t="s">
        <v>66</v>
      </c>
      <c r="N11" s="135">
        <f>G5*G6*52</f>
        <v>50960</v>
      </c>
      <c r="O11" s="86"/>
      <c r="P11" s="134" t="s">
        <v>66</v>
      </c>
      <c r="Q11" s="148">
        <f>G5*G6*52</f>
        <v>50960</v>
      </c>
    </row>
    <row r="12" spans="1:20">
      <c r="I12" s="86"/>
      <c r="J12" s="131" t="s">
        <v>67</v>
      </c>
      <c r="K12" s="124">
        <f>G7</f>
        <v>0.03</v>
      </c>
      <c r="M12" s="134" t="s">
        <v>67</v>
      </c>
      <c r="N12" s="136">
        <f>G7/3</f>
        <v>0.01</v>
      </c>
      <c r="O12" s="86"/>
      <c r="P12" s="134" t="s">
        <v>67</v>
      </c>
      <c r="Q12" s="136">
        <f>G7/2</f>
        <v>1.4999999999999999E-2</v>
      </c>
      <c r="R12" s="152">
        <f>Q11*Q12</f>
        <v>764.4</v>
      </c>
    </row>
    <row r="13" spans="1:20">
      <c r="I13" s="86"/>
      <c r="J13" s="131" t="s">
        <v>68</v>
      </c>
      <c r="K13" s="125">
        <v>2</v>
      </c>
      <c r="M13" s="134" t="s">
        <v>68</v>
      </c>
      <c r="N13" s="137">
        <f>((O14-O13)+O16)/G5/(G6/5)+2</f>
        <v>8.4244897959183671</v>
      </c>
      <c r="O13" s="144">
        <f>N11*N12</f>
        <v>509.6</v>
      </c>
      <c r="P13" s="134" t="s">
        <v>68</v>
      </c>
      <c r="Q13" s="149">
        <v>2</v>
      </c>
      <c r="R13" s="121"/>
    </row>
    <row r="14" spans="1:20">
      <c r="I14" s="86"/>
      <c r="J14" s="131" t="s">
        <v>69</v>
      </c>
      <c r="K14" s="126">
        <v>0</v>
      </c>
      <c r="M14" s="134" t="s">
        <v>69</v>
      </c>
      <c r="N14" s="138">
        <v>0</v>
      </c>
      <c r="O14" s="144">
        <f>K11*K12</f>
        <v>1528.8</v>
      </c>
      <c r="P14" s="134" t="s">
        <v>69</v>
      </c>
      <c r="Q14" s="150">
        <f>(R14-R12-Q16)/Q19</f>
        <v>1.3618331000456266E-2</v>
      </c>
      <c r="R14" s="152">
        <f>(K11*K12)+(K15*12)</f>
        <v>1768.8</v>
      </c>
    </row>
    <row r="15" spans="1:20">
      <c r="I15" s="86"/>
      <c r="J15" s="131" t="s">
        <v>70</v>
      </c>
      <c r="K15" s="122">
        <v>20</v>
      </c>
      <c r="L15" s="86"/>
      <c r="M15" s="134" t="s">
        <v>70</v>
      </c>
      <c r="N15" s="139">
        <v>20</v>
      </c>
      <c r="O15" s="145"/>
      <c r="P15" s="134" t="s">
        <v>70</v>
      </c>
      <c r="Q15" s="139">
        <v>0</v>
      </c>
      <c r="R15" s="121"/>
    </row>
    <row r="16" spans="1:20" ht="15.5" customHeight="1" thickBot="1">
      <c r="I16" s="86"/>
      <c r="J16" s="131" t="s">
        <v>71</v>
      </c>
      <c r="K16" s="128">
        <v>0</v>
      </c>
      <c r="L16" s="86"/>
      <c r="M16" s="134" t="s">
        <v>71</v>
      </c>
      <c r="N16" s="140">
        <v>0</v>
      </c>
      <c r="O16" s="146">
        <f>K15*12</f>
        <v>240</v>
      </c>
      <c r="P16" s="134" t="s">
        <v>71</v>
      </c>
      <c r="Q16" s="151">
        <v>300</v>
      </c>
    </row>
    <row r="17" spans="9:18" ht="20.5" customHeight="1" thickTop="1">
      <c r="I17" s="86"/>
      <c r="J17" s="129" t="s">
        <v>73</v>
      </c>
      <c r="K17" s="127">
        <f>(K19-SUM(O24:O26))*(100%-$K$34)+(K15*12)*(100%-$K$34)</f>
        <v>33169.342757769598</v>
      </c>
      <c r="M17" s="129" t="s">
        <v>73</v>
      </c>
      <c r="N17" s="130">
        <f>(N19-SUM(P24:P26))*(100%-$K$34)+(N15*12)*(100%-$K$34)</f>
        <v>32528.4686848032</v>
      </c>
      <c r="O17" s="145"/>
      <c r="P17" s="129" t="s">
        <v>73</v>
      </c>
      <c r="Q17" s="147">
        <f>(Q19-SUM(Q24:Q26))*(100%-$K$34)+(Q16)*(100%-$K$34)</f>
        <v>32729.769203044798</v>
      </c>
    </row>
    <row r="18" spans="9:18">
      <c r="J18" s="129" t="s">
        <v>72</v>
      </c>
      <c r="K18" s="130">
        <f>K19+O31+(K15*12)</f>
        <v>56150.821562720055</v>
      </c>
      <c r="L18" s="86"/>
      <c r="M18" s="129" t="s">
        <v>72</v>
      </c>
      <c r="N18" s="130">
        <f>N19+$P$31+(N15*12)</f>
        <v>55065.174542084707</v>
      </c>
      <c r="O18" s="86"/>
      <c r="P18" s="129" t="s">
        <v>72</v>
      </c>
      <c r="Q18" s="147">
        <f>Q19+$Q$31+(Q16)+(Q19*Q14)</f>
        <v>56100.986297243544</v>
      </c>
      <c r="R18" s="86"/>
    </row>
    <row r="19" spans="9:18">
      <c r="K19" s="120">
        <f>K11*(1+K12)</f>
        <v>52488.800000000003</v>
      </c>
      <c r="N19" s="141">
        <f>N11*(1+N12)</f>
        <v>51469.599999999999</v>
      </c>
      <c r="Q19" s="141">
        <f>Q11*(1+Q12)</f>
        <v>51724.399999999994</v>
      </c>
    </row>
    <row r="22" spans="9:18" hidden="1"/>
    <row r="23" spans="9:18" hidden="1">
      <c r="J23" s="85" t="s">
        <v>10</v>
      </c>
      <c r="K23" s="1" t="s">
        <v>11</v>
      </c>
      <c r="L23" s="1" t="s">
        <v>12</v>
      </c>
      <c r="M23" s="93" t="s">
        <v>64</v>
      </c>
      <c r="N23" s="97" t="s">
        <v>65</v>
      </c>
      <c r="O23" s="97" t="s">
        <v>75</v>
      </c>
      <c r="P23" s="97" t="s">
        <v>76</v>
      </c>
      <c r="Q23" s="97" t="s">
        <v>77</v>
      </c>
    </row>
    <row r="24" spans="9:18" hidden="1">
      <c r="J24" s="2" t="s">
        <v>13</v>
      </c>
      <c r="K24" s="3">
        <v>6.4000000000000001E-2</v>
      </c>
      <c r="L24" s="92">
        <v>64900</v>
      </c>
      <c r="M24" s="95">
        <v>6.4000000000000001E-2</v>
      </c>
      <c r="N24" s="98">
        <f>$G$5*$G$7*M24</f>
        <v>5.3760000000000002E-2</v>
      </c>
      <c r="O24" s="99">
        <f>(MIN(K$19,$L24)*$M24)</f>
        <v>3359.2832000000003</v>
      </c>
      <c r="P24" s="99">
        <f>(MIN(N$19,$L24)*$M24)</f>
        <v>3294.0544</v>
      </c>
      <c r="Q24" s="99">
        <f>(MIN(Q$19,$L24)*$M24)</f>
        <v>3310.3615999999997</v>
      </c>
    </row>
    <row r="25" spans="9:18" hidden="1">
      <c r="J25" s="2" t="s">
        <v>14</v>
      </c>
      <c r="K25" s="3">
        <v>1.78E-2</v>
      </c>
      <c r="L25" s="92">
        <v>60300</v>
      </c>
      <c r="M25" s="95">
        <v>1.2699999999999999E-2</v>
      </c>
      <c r="N25" s="98">
        <f>$G$5*$G$7*M25</f>
        <v>1.0667999999999999E-2</v>
      </c>
      <c r="O25" s="99">
        <f>(MIN(K$19,$L25)*$M25)</f>
        <v>666.60775999999998</v>
      </c>
      <c r="P25" s="99">
        <f>(MIN(N$19,$L25)*$M25)</f>
        <v>653.66391999999996</v>
      </c>
      <c r="Q25" s="99">
        <f t="shared" ref="Q25:Q26" si="1">(MIN(Q$19,$L25)*$M25)</f>
        <v>656.89987999999994</v>
      </c>
    </row>
    <row r="26" spans="9:18" hidden="1">
      <c r="J26" s="2" t="s">
        <v>15</v>
      </c>
      <c r="K26" s="4">
        <v>6.9199999999999999E-3</v>
      </c>
      <c r="L26" s="92">
        <v>150000</v>
      </c>
      <c r="M26" s="95">
        <v>4.9399999999999999E-3</v>
      </c>
      <c r="N26" s="98">
        <f>$G$5*$G$7*M26</f>
        <v>4.1495999999999998E-3</v>
      </c>
      <c r="O26" s="99">
        <f>(MIN(K$19,$L26)*$M26)</f>
        <v>259.29467199999999</v>
      </c>
      <c r="P26" s="99">
        <f>(MIN(N$19,$L26)*$M26)</f>
        <v>254.25982399999998</v>
      </c>
      <c r="Q26" s="99">
        <f t="shared" si="1"/>
        <v>255.51853599999995</v>
      </c>
    </row>
    <row r="27" spans="9:18" hidden="1">
      <c r="J27" s="2" t="s">
        <v>16</v>
      </c>
      <c r="K27" s="3">
        <v>2.5000000000000001E-2</v>
      </c>
      <c r="L27" s="92">
        <v>88000</v>
      </c>
      <c r="M27" s="94"/>
      <c r="N27" s="94"/>
      <c r="O27" s="94"/>
      <c r="P27" s="94"/>
      <c r="Q27" s="94"/>
    </row>
    <row r="28" spans="9:18" hidden="1">
      <c r="J28" s="2" t="s">
        <v>17</v>
      </c>
      <c r="K28" s="3">
        <v>5.9999999999999995E-4</v>
      </c>
      <c r="L28" s="92">
        <v>88000</v>
      </c>
      <c r="M28" s="94"/>
      <c r="N28" s="94"/>
      <c r="O28" s="94"/>
      <c r="P28" s="94"/>
      <c r="Q28" s="94"/>
    </row>
    <row r="29" spans="9:18" hidden="1">
      <c r="J29" s="2" t="s">
        <v>18</v>
      </c>
      <c r="K29" s="3">
        <v>1.67E-2</v>
      </c>
      <c r="L29" s="92">
        <v>88000</v>
      </c>
      <c r="M29" s="94"/>
      <c r="N29" s="94"/>
      <c r="O29" s="94"/>
      <c r="P29" s="94"/>
      <c r="Q29" s="94"/>
    </row>
    <row r="30" spans="9:18" hidden="1"/>
    <row r="31" spans="9:18" hidden="1">
      <c r="J31" s="88" t="s">
        <v>19</v>
      </c>
      <c r="K31" s="87">
        <f>($K$24*(MIN($K$32,$L$24)+($K$25*(MIN($K$32,$L$25)+($K$26*(MIN($K$32,$L$26))+($K$27*(MIN($K$32,$L$27))+($K$28*(MIN($K$32,$L$28))+($K$29*(MIN($K$32,$L$29))))))))))</f>
        <v>3322.3510317670402</v>
      </c>
      <c r="L31" s="86"/>
      <c r="N31" s="96" t="s">
        <v>74</v>
      </c>
      <c r="O31" s="87">
        <f>($K$24*(MIN($K$19,$L$24)+($K$25*(MIN($K$19,$L$25)+($K$26*(MIN($K$19,$L$26))+($K$27*(MIN($K$19,$L$27))+($K$28*(MIN($K$19,$L$28))+($K$29*(MIN($K$19,$L$29))))))))))</f>
        <v>3422.0215627200514</v>
      </c>
      <c r="P31" s="87">
        <f>($K$24*(MIN($N$19,$L$24)+($K$25*(MIN($N$19,$L$25)+($K$26*(MIN($N$19,$L$26))+($K$27*(MIN($N$19,$L$27))+($K$28*(MIN($N$19,$L$28))+($K$29*(MIN($N$19,$L$29))))))))))</f>
        <v>3355.5745420847102</v>
      </c>
      <c r="Q31" s="87">
        <f>($K$24*(MIN($Q$19,$L$24)+($K$25*(MIN($Q$19,$L$25)+($K$26*(MIN($Q$19,$L$26))+($K$27*(MIN($Q$19,$L$27))+($K$28*(MIN($Q$19,$L$28))+($K$29*(MIN($Q$19,$L$29))))))))))</f>
        <v>3372.1862972435451</v>
      </c>
    </row>
    <row r="32" spans="9:18" hidden="1">
      <c r="J32" s="88" t="s">
        <v>20</v>
      </c>
      <c r="K32" s="90">
        <f>$G$5*$G$6*52</f>
        <v>50960</v>
      </c>
      <c r="L32" s="86"/>
      <c r="M32" s="86"/>
    </row>
    <row r="33" spans="10:11" hidden="1">
      <c r="J33" s="88" t="s">
        <v>21</v>
      </c>
      <c r="K33" s="89">
        <f>K31/K32</f>
        <v>6.5195271424000001E-2</v>
      </c>
    </row>
    <row r="34" spans="10:11" hidden="1">
      <c r="J34" s="88" t="s">
        <v>22</v>
      </c>
      <c r="K34" s="89">
        <f>VLOOKUP(K32,Impot!C9:F38,4,TRUE)</f>
        <v>0.31530000000000002</v>
      </c>
    </row>
    <row r="35" spans="10:11" hidden="1"/>
  </sheetData>
  <sheetProtection algorithmName="SHA-512" hashValue="VNNRUdN2ZasnqNcryigCEOGL9lzoAdaQo2JVGbcuqLvpPA0Je4hsv39ELSEp9G0Heuaipanqvd90D/muvXn6nQ==" saltValue="IecrX+Qi3ms9ETGVDjx7+w==" spinCount="100000" sheet="1" objects="1" scenarios="1" selectLockedCells="1"/>
  <mergeCells count="1">
    <mergeCell ref="E4:G4"/>
  </mergeCells>
  <conditionalFormatting sqref="K31">
    <cfRule type="cellIs" dxfId="1" priority="3" stopIfTrue="1" operator="equal">
      <formula>0</formula>
    </cfRule>
  </conditionalFormatting>
  <conditionalFormatting sqref="O31:Q31">
    <cfRule type="cellIs" dxfId="0" priority="1" stopIfTrue="1" operator="equal">
      <formula>0</formula>
    </cfRule>
  </conditionalFormatting>
  <pageMargins left="1" right="1" top="1" bottom="1" header="0.5" footer="0.5"/>
  <pageSetup paperSize="5" scale="61" orientation="landscape" r:id="rId1"/>
  <colBreaks count="3" manualBreakCount="3">
    <brk id="9" max="18" man="1"/>
    <brk id="13" max="18" man="1"/>
    <brk id="17" max="1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O1000"/>
  <sheetViews>
    <sheetView topLeftCell="A3" workbookViewId="0"/>
  </sheetViews>
  <sheetFormatPr baseColWidth="10" defaultColWidth="11.1640625" defaultRowHeight="15" customHeight="1"/>
  <cols>
    <col min="1" max="2" width="10.5" customWidth="1"/>
    <col min="3" max="3" width="32.33203125" customWidth="1"/>
    <col min="4" max="4" width="26.6640625" customWidth="1"/>
    <col min="5" max="5" width="27.6640625" customWidth="1"/>
    <col min="6" max="6" width="31.5" customWidth="1"/>
    <col min="7" max="8" width="29.5" customWidth="1"/>
    <col min="9" max="9" width="31.5" customWidth="1"/>
    <col min="10" max="10" width="29.5" customWidth="1"/>
    <col min="11" max="11" width="50.5" customWidth="1"/>
    <col min="12" max="12" width="32.83203125" customWidth="1"/>
    <col min="13" max="13" width="31" customWidth="1"/>
    <col min="14" max="26" width="10.5" customWidth="1"/>
  </cols>
  <sheetData>
    <row r="1" spans="1:15" ht="15.7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.75" customHeight="1">
      <c r="A2" s="5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5"/>
    </row>
    <row r="3" spans="1:15" ht="15.75" customHeight="1">
      <c r="A3" s="5"/>
      <c r="B3" s="9"/>
      <c r="C3" s="10" t="s">
        <v>23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2"/>
    </row>
    <row r="4" spans="1:15" ht="15.75" customHeight="1">
      <c r="A4" s="5"/>
      <c r="B4" s="9"/>
      <c r="C4" s="10" t="s">
        <v>24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  <c r="O4" s="12"/>
    </row>
    <row r="5" spans="1:15" ht="15.75" customHeight="1">
      <c r="A5" s="5"/>
      <c r="B5" s="9"/>
      <c r="C5" s="13" t="s">
        <v>25</v>
      </c>
      <c r="D5" s="13"/>
      <c r="E5" s="13"/>
      <c r="F5" s="13"/>
      <c r="G5" s="10"/>
      <c r="H5" s="10"/>
      <c r="I5" s="10"/>
      <c r="J5" s="10"/>
      <c r="K5" s="10"/>
      <c r="L5" s="10"/>
      <c r="M5" s="10"/>
      <c r="N5" s="11"/>
      <c r="O5" s="12"/>
    </row>
    <row r="6" spans="1:15" ht="15.75" customHeight="1">
      <c r="A6" s="5"/>
      <c r="B6" s="9"/>
      <c r="C6" s="14"/>
      <c r="D6" s="12"/>
      <c r="E6" s="12"/>
      <c r="F6" s="12"/>
      <c r="G6" s="12"/>
      <c r="H6" s="12"/>
      <c r="I6" s="12"/>
      <c r="J6" s="12"/>
      <c r="K6" s="12"/>
      <c r="L6" s="12"/>
      <c r="M6" s="12"/>
      <c r="N6" s="11"/>
      <c r="O6" s="12"/>
    </row>
    <row r="7" spans="1:15" ht="15.75" customHeight="1">
      <c r="A7" s="5"/>
      <c r="B7" s="9"/>
      <c r="C7" s="15"/>
      <c r="D7" s="16" t="s">
        <v>22</v>
      </c>
      <c r="E7" s="16" t="s">
        <v>26</v>
      </c>
      <c r="F7" s="16" t="s">
        <v>27</v>
      </c>
      <c r="G7" s="17" t="s">
        <v>22</v>
      </c>
      <c r="H7" s="17" t="s">
        <v>26</v>
      </c>
      <c r="I7" s="17" t="s">
        <v>27</v>
      </c>
      <c r="J7" s="18" t="s">
        <v>22</v>
      </c>
      <c r="K7" s="18" t="s">
        <v>26</v>
      </c>
      <c r="L7" s="18" t="s">
        <v>27</v>
      </c>
      <c r="M7" s="15" t="s">
        <v>28</v>
      </c>
      <c r="N7" s="11"/>
      <c r="O7" s="12"/>
    </row>
    <row r="8" spans="1:15" ht="15.75" customHeight="1">
      <c r="A8" s="5"/>
      <c r="B8" s="9"/>
      <c r="C8" s="15"/>
      <c r="D8" s="153" t="s">
        <v>29</v>
      </c>
      <c r="E8" s="154"/>
      <c r="F8" s="155"/>
      <c r="G8" s="17" t="s">
        <v>30</v>
      </c>
      <c r="H8" s="17" t="s">
        <v>30</v>
      </c>
      <c r="I8" s="17" t="s">
        <v>30</v>
      </c>
      <c r="J8" s="18" t="s">
        <v>30</v>
      </c>
      <c r="K8" s="18" t="s">
        <v>30</v>
      </c>
      <c r="L8" s="18" t="s">
        <v>30</v>
      </c>
      <c r="M8" s="15" t="s">
        <v>31</v>
      </c>
      <c r="N8" s="11"/>
      <c r="O8" s="12"/>
    </row>
    <row r="9" spans="1:15" ht="15.75" customHeight="1">
      <c r="A9" s="5"/>
      <c r="B9" s="9"/>
      <c r="C9" s="19" t="s">
        <v>32</v>
      </c>
      <c r="D9" s="20" t="s">
        <v>22</v>
      </c>
      <c r="E9" s="20" t="s">
        <v>26</v>
      </c>
      <c r="F9" s="20" t="s">
        <v>27</v>
      </c>
      <c r="G9" s="21" t="s">
        <v>33</v>
      </c>
      <c r="H9" s="21" t="s">
        <v>26</v>
      </c>
      <c r="I9" s="21" t="s">
        <v>27</v>
      </c>
      <c r="J9" s="22" t="s">
        <v>34</v>
      </c>
      <c r="K9" s="22" t="s">
        <v>26</v>
      </c>
      <c r="L9" s="22" t="s">
        <v>27</v>
      </c>
      <c r="M9" s="23" t="s">
        <v>28</v>
      </c>
      <c r="N9" s="11"/>
      <c r="O9" s="12"/>
    </row>
    <row r="10" spans="1:15" ht="15.75" customHeight="1">
      <c r="A10" s="5"/>
      <c r="B10" s="9"/>
      <c r="C10" s="24">
        <v>10000</v>
      </c>
      <c r="D10" s="25">
        <v>0</v>
      </c>
      <c r="E10" s="26">
        <v>0</v>
      </c>
      <c r="F10" s="27">
        <v>0</v>
      </c>
      <c r="G10" s="28">
        <v>0</v>
      </c>
      <c r="H10" s="29">
        <v>0</v>
      </c>
      <c r="I10" s="30">
        <v>0</v>
      </c>
      <c r="J10" s="31">
        <v>0</v>
      </c>
      <c r="K10" s="32">
        <v>0</v>
      </c>
      <c r="L10" s="33">
        <v>0</v>
      </c>
      <c r="M10" s="24">
        <v>10000</v>
      </c>
      <c r="N10" s="11"/>
      <c r="O10" s="12"/>
    </row>
    <row r="11" spans="1:15" ht="15.75" customHeight="1">
      <c r="A11" s="34"/>
      <c r="B11" s="35"/>
      <c r="C11" s="36">
        <v>15000</v>
      </c>
      <c r="D11" s="25">
        <v>0</v>
      </c>
      <c r="E11" s="26">
        <v>0</v>
      </c>
      <c r="F11" s="27">
        <v>0.12529999999999999</v>
      </c>
      <c r="G11" s="28">
        <v>0</v>
      </c>
      <c r="H11" s="29">
        <v>0</v>
      </c>
      <c r="I11" s="30">
        <v>0</v>
      </c>
      <c r="J11" s="31">
        <v>0</v>
      </c>
      <c r="K11" s="32">
        <v>0</v>
      </c>
      <c r="L11" s="33">
        <v>0</v>
      </c>
      <c r="M11" s="36">
        <v>15000</v>
      </c>
      <c r="N11" s="37"/>
      <c r="O11" s="38"/>
    </row>
    <row r="12" spans="1:15" ht="15.75" customHeight="1">
      <c r="A12" s="5"/>
      <c r="B12" s="9"/>
      <c r="C12" s="39">
        <v>17183</v>
      </c>
      <c r="D12" s="25">
        <v>273</v>
      </c>
      <c r="E12" s="26">
        <v>1.6E-2</v>
      </c>
      <c r="F12" s="27">
        <v>0.26529999999999998</v>
      </c>
      <c r="G12" s="28">
        <v>0</v>
      </c>
      <c r="H12" s="29">
        <v>0</v>
      </c>
      <c r="I12" s="30">
        <v>0</v>
      </c>
      <c r="J12" s="31">
        <v>0</v>
      </c>
      <c r="K12" s="32">
        <v>0</v>
      </c>
      <c r="L12" s="33">
        <v>0</v>
      </c>
      <c r="M12" s="39">
        <v>17183</v>
      </c>
      <c r="N12" s="40"/>
      <c r="O12" s="41"/>
    </row>
    <row r="13" spans="1:15" ht="15.75" customHeight="1">
      <c r="A13" s="42"/>
      <c r="B13" s="43"/>
      <c r="C13" s="24">
        <v>20000</v>
      </c>
      <c r="D13" s="25">
        <v>1021</v>
      </c>
      <c r="E13" s="26">
        <v>5.0999999999999997E-2</v>
      </c>
      <c r="F13" s="27">
        <v>0.26529999999999998</v>
      </c>
      <c r="G13" s="28">
        <v>28</v>
      </c>
      <c r="H13" s="29">
        <v>1E-3</v>
      </c>
      <c r="I13" s="30">
        <v>0.1217</v>
      </c>
      <c r="J13" s="31">
        <v>0</v>
      </c>
      <c r="K13" s="32">
        <v>0</v>
      </c>
      <c r="L13" s="33">
        <v>0</v>
      </c>
      <c r="M13" s="24">
        <v>20000</v>
      </c>
      <c r="N13" s="44"/>
      <c r="O13" s="45"/>
    </row>
    <row r="14" spans="1:15" ht="15.75" customHeight="1">
      <c r="A14" s="5"/>
      <c r="B14" s="9"/>
      <c r="C14" s="24">
        <v>30000</v>
      </c>
      <c r="D14" s="25">
        <v>3673</v>
      </c>
      <c r="E14" s="26">
        <v>0.122</v>
      </c>
      <c r="F14" s="27">
        <v>0.26529999999999998</v>
      </c>
      <c r="G14" s="28">
        <v>1244</v>
      </c>
      <c r="H14" s="29">
        <v>4.1000000000000002E-2</v>
      </c>
      <c r="I14" s="30">
        <v>0.1217</v>
      </c>
      <c r="J14" s="31">
        <v>0</v>
      </c>
      <c r="K14" s="32">
        <v>0</v>
      </c>
      <c r="L14" s="33">
        <v>0</v>
      </c>
      <c r="M14" s="24">
        <v>30000</v>
      </c>
      <c r="N14" s="40"/>
      <c r="O14" s="41"/>
    </row>
    <row r="15" spans="1:15" ht="15.75" customHeight="1">
      <c r="A15" s="42"/>
      <c r="B15" s="43"/>
      <c r="C15" s="24">
        <v>40000</v>
      </c>
      <c r="D15" s="25">
        <v>6326</v>
      </c>
      <c r="E15" s="26">
        <v>0.158</v>
      </c>
      <c r="F15" s="27">
        <v>0.26529999999999998</v>
      </c>
      <c r="G15" s="28">
        <v>2875</v>
      </c>
      <c r="H15" s="29">
        <v>7.1999999999999995E-2</v>
      </c>
      <c r="I15" s="30">
        <v>0.17899999999999999</v>
      </c>
      <c r="J15" s="31">
        <v>0</v>
      </c>
      <c r="K15" s="32">
        <v>0</v>
      </c>
      <c r="L15" s="33">
        <v>0</v>
      </c>
      <c r="M15" s="24">
        <v>40000</v>
      </c>
      <c r="N15" s="44"/>
      <c r="O15" s="45"/>
    </row>
    <row r="16" spans="1:15" ht="15.75" customHeight="1">
      <c r="A16" s="5"/>
      <c r="B16" s="9"/>
      <c r="C16" s="39">
        <v>49275</v>
      </c>
      <c r="D16" s="25">
        <v>8786</v>
      </c>
      <c r="E16" s="26">
        <v>0.17799999999999999</v>
      </c>
      <c r="F16" s="27">
        <v>0.31530000000000002</v>
      </c>
      <c r="G16" s="28">
        <v>5057</v>
      </c>
      <c r="H16" s="29">
        <v>0.10299999999999999</v>
      </c>
      <c r="I16" s="30">
        <v>0.2893</v>
      </c>
      <c r="J16" s="31">
        <v>95</v>
      </c>
      <c r="K16" s="32">
        <v>2E-3</v>
      </c>
      <c r="L16" s="33">
        <v>0.1007</v>
      </c>
      <c r="M16" s="39">
        <v>49275</v>
      </c>
      <c r="N16" s="40"/>
      <c r="O16" s="41"/>
    </row>
    <row r="17" spans="1:15" ht="15.75" customHeight="1">
      <c r="A17" s="34"/>
      <c r="B17" s="35"/>
      <c r="C17" s="24">
        <v>50000</v>
      </c>
      <c r="D17" s="25">
        <v>9014</v>
      </c>
      <c r="E17" s="26">
        <v>0.18</v>
      </c>
      <c r="F17" s="27">
        <v>0.31530000000000002</v>
      </c>
      <c r="G17" s="28">
        <v>5267</v>
      </c>
      <c r="H17" s="29">
        <v>0.105</v>
      </c>
      <c r="I17" s="30">
        <v>0.2893</v>
      </c>
      <c r="J17" s="31">
        <v>168</v>
      </c>
      <c r="K17" s="32">
        <v>3.0000000000000001E-3</v>
      </c>
      <c r="L17" s="33">
        <v>0.1007</v>
      </c>
      <c r="M17" s="24">
        <v>50000</v>
      </c>
      <c r="N17" s="37"/>
      <c r="O17" s="38"/>
    </row>
    <row r="18" spans="1:15" ht="15.75" customHeight="1">
      <c r="A18" s="5"/>
      <c r="B18" s="9"/>
      <c r="C18" s="36">
        <v>53359</v>
      </c>
      <c r="D18" s="25">
        <v>10073</v>
      </c>
      <c r="E18" s="26">
        <v>0.189</v>
      </c>
      <c r="F18" s="27">
        <v>0.36120000000000002</v>
      </c>
      <c r="G18" s="28">
        <v>6239</v>
      </c>
      <c r="H18" s="29">
        <v>0.11700000000000001</v>
      </c>
      <c r="I18" s="30">
        <v>0.2893</v>
      </c>
      <c r="J18" s="31">
        <v>506</v>
      </c>
      <c r="K18" s="32">
        <v>8.9999999999999993E-3</v>
      </c>
      <c r="L18" s="33">
        <v>0.1007</v>
      </c>
      <c r="M18" s="36">
        <v>53359</v>
      </c>
      <c r="N18" s="40"/>
      <c r="O18" s="41"/>
    </row>
    <row r="19" spans="1:15" ht="15.75" customHeight="1">
      <c r="A19" s="34"/>
      <c r="B19" s="35"/>
      <c r="C19" s="24">
        <v>60000</v>
      </c>
      <c r="D19" s="25">
        <v>12472</v>
      </c>
      <c r="E19" s="26">
        <v>0.20799999999999999</v>
      </c>
      <c r="F19" s="27">
        <v>0.36120000000000002</v>
      </c>
      <c r="G19" s="28">
        <v>8160</v>
      </c>
      <c r="H19" s="29">
        <v>0.13600000000000001</v>
      </c>
      <c r="I19" s="30">
        <v>0.2893</v>
      </c>
      <c r="J19" s="31">
        <v>1175</v>
      </c>
      <c r="K19" s="32">
        <v>0.02</v>
      </c>
      <c r="L19" s="33">
        <v>0.1007</v>
      </c>
      <c r="M19" s="24">
        <v>60000</v>
      </c>
      <c r="N19" s="37"/>
      <c r="O19" s="38"/>
    </row>
    <row r="20" spans="1:15" ht="15.75" customHeight="1">
      <c r="A20" s="5"/>
      <c r="B20" s="9"/>
      <c r="C20" s="24">
        <v>70000</v>
      </c>
      <c r="D20" s="25">
        <v>16084</v>
      </c>
      <c r="E20" s="26">
        <v>0.23</v>
      </c>
      <c r="F20" s="27">
        <v>0.36120000000000002</v>
      </c>
      <c r="G20" s="28">
        <v>11053</v>
      </c>
      <c r="H20" s="29">
        <v>0.158</v>
      </c>
      <c r="I20" s="30">
        <v>0.2893</v>
      </c>
      <c r="J20" s="31">
        <v>2282</v>
      </c>
      <c r="K20" s="32">
        <v>3.3000000000000002E-2</v>
      </c>
      <c r="L20" s="33">
        <v>0.16389999999999999</v>
      </c>
      <c r="M20" s="24">
        <v>70000</v>
      </c>
      <c r="N20" s="40"/>
      <c r="O20" s="41"/>
    </row>
    <row r="21" spans="1:15" ht="15.75" customHeight="1">
      <c r="A21" s="34"/>
      <c r="B21" s="35"/>
      <c r="C21" s="24">
        <v>80000</v>
      </c>
      <c r="D21" s="25">
        <v>19695</v>
      </c>
      <c r="E21" s="26">
        <v>0.246</v>
      </c>
      <c r="F21" s="27">
        <v>0.36120000000000002</v>
      </c>
      <c r="G21" s="28">
        <v>13946</v>
      </c>
      <c r="H21" s="29">
        <v>0.17399999999999999</v>
      </c>
      <c r="I21" s="30">
        <v>0.2893</v>
      </c>
      <c r="J21" s="31">
        <v>4683</v>
      </c>
      <c r="K21" s="32">
        <v>5.8999999999999997E-2</v>
      </c>
      <c r="L21" s="33">
        <v>0.29630000000000001</v>
      </c>
      <c r="M21" s="24">
        <v>80000</v>
      </c>
      <c r="N21" s="37"/>
      <c r="O21" s="38"/>
    </row>
    <row r="22" spans="1:15" ht="15.75" customHeight="1">
      <c r="A22" s="5"/>
      <c r="B22" s="9"/>
      <c r="C22" s="24">
        <v>90000</v>
      </c>
      <c r="D22" s="25">
        <v>23307</v>
      </c>
      <c r="E22" s="26">
        <v>0.25900000000000001</v>
      </c>
      <c r="F22" s="27">
        <v>0.36120000000000002</v>
      </c>
      <c r="G22" s="28">
        <v>17087</v>
      </c>
      <c r="H22" s="29">
        <v>0.19</v>
      </c>
      <c r="I22" s="30">
        <v>0.3468</v>
      </c>
      <c r="J22" s="31">
        <v>7721</v>
      </c>
      <c r="K22" s="32">
        <v>8.5999999999999993E-2</v>
      </c>
      <c r="L22" s="33">
        <v>0.32040000000000002</v>
      </c>
      <c r="M22" s="24">
        <v>90000</v>
      </c>
      <c r="N22" s="40"/>
      <c r="O22" s="41"/>
    </row>
    <row r="23" spans="1:15" ht="15.75" customHeight="1">
      <c r="A23" s="42"/>
      <c r="B23" s="43"/>
      <c r="C23" s="39">
        <v>98540</v>
      </c>
      <c r="D23" s="25">
        <v>26392</v>
      </c>
      <c r="E23" s="26">
        <v>0.26800000000000002</v>
      </c>
      <c r="F23" s="27">
        <v>0.41120000000000001</v>
      </c>
      <c r="G23" s="28">
        <v>20352</v>
      </c>
      <c r="H23" s="29">
        <v>0.20699999999999999</v>
      </c>
      <c r="I23" s="30">
        <v>0.39960000000000001</v>
      </c>
      <c r="J23" s="31">
        <v>10457</v>
      </c>
      <c r="K23" s="32">
        <v>0.106</v>
      </c>
      <c r="L23" s="33">
        <v>0.32040000000000002</v>
      </c>
      <c r="M23" s="39">
        <v>98540</v>
      </c>
      <c r="N23" s="44"/>
      <c r="O23" s="45"/>
    </row>
    <row r="24" spans="1:15" ht="15.75" customHeight="1">
      <c r="A24" s="5"/>
      <c r="B24" s="9"/>
      <c r="C24" s="24">
        <v>100000</v>
      </c>
      <c r="D24" s="25">
        <v>26992</v>
      </c>
      <c r="E24" s="26">
        <v>0.27</v>
      </c>
      <c r="F24" s="27">
        <v>0.41120000000000001</v>
      </c>
      <c r="G24" s="28">
        <v>20936</v>
      </c>
      <c r="H24" s="29">
        <v>0.20899999999999999</v>
      </c>
      <c r="I24" s="30">
        <v>0.39960000000000001</v>
      </c>
      <c r="J24" s="31">
        <v>10925</v>
      </c>
      <c r="K24" s="32">
        <v>0.109</v>
      </c>
      <c r="L24" s="33">
        <v>0.32040000000000002</v>
      </c>
      <c r="M24" s="24">
        <v>100000</v>
      </c>
      <c r="N24" s="40"/>
      <c r="O24" s="41"/>
    </row>
    <row r="25" spans="1:15" ht="15.75" customHeight="1">
      <c r="A25" s="42"/>
      <c r="B25" s="43"/>
      <c r="C25" s="36">
        <v>106717</v>
      </c>
      <c r="D25" s="25">
        <v>29754</v>
      </c>
      <c r="E25" s="26">
        <v>0.27900000000000003</v>
      </c>
      <c r="F25" s="27">
        <v>0.45710000000000001</v>
      </c>
      <c r="G25" s="28">
        <v>23669</v>
      </c>
      <c r="H25" s="29">
        <v>0.222</v>
      </c>
      <c r="I25" s="30">
        <v>0.41970000000000002</v>
      </c>
      <c r="J25" s="31">
        <v>13078</v>
      </c>
      <c r="K25" s="32">
        <v>0.123</v>
      </c>
      <c r="L25" s="33">
        <v>0.32040000000000002</v>
      </c>
      <c r="M25" s="36">
        <v>106717</v>
      </c>
      <c r="N25" s="44"/>
      <c r="O25" s="45"/>
    </row>
    <row r="26" spans="1:15" ht="15.75" customHeight="1">
      <c r="A26" s="5"/>
      <c r="B26" s="9"/>
      <c r="C26" s="24">
        <v>110000</v>
      </c>
      <c r="D26" s="25">
        <v>31254</v>
      </c>
      <c r="E26" s="26">
        <v>0.28399999999999997</v>
      </c>
      <c r="F26" s="27">
        <v>0.45710000000000001</v>
      </c>
      <c r="G26" s="28">
        <v>25047</v>
      </c>
      <c r="H26" s="29">
        <v>0.22800000000000001</v>
      </c>
      <c r="I26" s="30">
        <v>0.41970000000000002</v>
      </c>
      <c r="J26" s="31">
        <v>14129</v>
      </c>
      <c r="K26" s="32">
        <v>0.128</v>
      </c>
      <c r="L26" s="33">
        <v>0.32040000000000002</v>
      </c>
      <c r="M26" s="24">
        <v>110000</v>
      </c>
      <c r="N26" s="40"/>
      <c r="O26" s="41"/>
    </row>
    <row r="27" spans="1:15" ht="15.75" customHeight="1">
      <c r="A27" s="34"/>
      <c r="B27" s="35"/>
      <c r="C27" s="39">
        <v>119910</v>
      </c>
      <c r="D27" s="25">
        <v>35784</v>
      </c>
      <c r="E27" s="26">
        <v>0.29799999999999999</v>
      </c>
      <c r="F27" s="27">
        <v>0.47460000000000002</v>
      </c>
      <c r="G27" s="28">
        <v>29207</v>
      </c>
      <c r="H27" s="29">
        <v>0.24399999999999999</v>
      </c>
      <c r="I27" s="30">
        <v>0.41970000000000002</v>
      </c>
      <c r="J27" s="31">
        <v>17306</v>
      </c>
      <c r="K27" s="32">
        <v>0.14399999999999999</v>
      </c>
      <c r="L27" s="33">
        <v>0.35859999999999997</v>
      </c>
      <c r="M27" s="39">
        <v>119910</v>
      </c>
      <c r="N27" s="37"/>
      <c r="O27" s="38"/>
    </row>
    <row r="28" spans="1:15" ht="15.75" customHeight="1">
      <c r="A28" s="5"/>
      <c r="B28" s="9"/>
      <c r="C28" s="24">
        <v>120000</v>
      </c>
      <c r="D28" s="25">
        <v>35827</v>
      </c>
      <c r="E28" s="26">
        <v>0.29899999999999999</v>
      </c>
      <c r="F28" s="27">
        <v>0.47460000000000002</v>
      </c>
      <c r="G28" s="28">
        <v>29245</v>
      </c>
      <c r="H28" s="29">
        <v>0.24399999999999999</v>
      </c>
      <c r="I28" s="30">
        <v>0.41970000000000002</v>
      </c>
      <c r="J28" s="31">
        <v>17338</v>
      </c>
      <c r="K28" s="32">
        <v>0.14399999999999999</v>
      </c>
      <c r="L28" s="33">
        <v>0.35859999999999997</v>
      </c>
      <c r="M28" s="24">
        <v>120000</v>
      </c>
      <c r="N28" s="40"/>
      <c r="O28" s="41"/>
    </row>
    <row r="29" spans="1:15" ht="15.75" customHeight="1">
      <c r="A29" s="34"/>
      <c r="B29" s="35"/>
      <c r="C29" s="24">
        <v>130000</v>
      </c>
      <c r="D29" s="25">
        <v>40573</v>
      </c>
      <c r="E29" s="26">
        <v>0.312</v>
      </c>
      <c r="F29" s="27">
        <v>0.47460000000000002</v>
      </c>
      <c r="G29" s="28">
        <v>33442</v>
      </c>
      <c r="H29" s="29">
        <v>0.25700000000000001</v>
      </c>
      <c r="I29" s="30">
        <v>0.41970000000000002</v>
      </c>
      <c r="J29" s="31">
        <v>20925</v>
      </c>
      <c r="K29" s="32">
        <v>0.161</v>
      </c>
      <c r="L29" s="33">
        <v>0.35859999999999997</v>
      </c>
      <c r="M29" s="24">
        <v>130000</v>
      </c>
      <c r="N29" s="37"/>
      <c r="O29" s="38"/>
    </row>
    <row r="30" spans="1:15" ht="15.75" customHeight="1">
      <c r="A30" s="5"/>
      <c r="B30" s="9"/>
      <c r="C30" s="24">
        <v>140000</v>
      </c>
      <c r="D30" s="25">
        <v>45319</v>
      </c>
      <c r="E30" s="26">
        <v>0.32400000000000001</v>
      </c>
      <c r="F30" s="27">
        <v>0.47460000000000002</v>
      </c>
      <c r="G30" s="28">
        <v>37640</v>
      </c>
      <c r="H30" s="29">
        <v>0.26900000000000002</v>
      </c>
      <c r="I30" s="30">
        <v>0.41970000000000002</v>
      </c>
      <c r="J30" s="31">
        <v>24511</v>
      </c>
      <c r="K30" s="32">
        <v>0.17499999999999999</v>
      </c>
      <c r="L30" s="33">
        <v>0.35859999999999997</v>
      </c>
      <c r="M30" s="24">
        <v>140000</v>
      </c>
      <c r="N30" s="40"/>
      <c r="O30" s="41"/>
    </row>
    <row r="31" spans="1:15" ht="15.75" customHeight="1">
      <c r="A31" s="34"/>
      <c r="B31" s="35"/>
      <c r="C31" s="24">
        <v>150000</v>
      </c>
      <c r="D31" s="25">
        <v>50065</v>
      </c>
      <c r="E31" s="26">
        <v>0.33400000000000002</v>
      </c>
      <c r="F31" s="27">
        <v>0.47460000000000002</v>
      </c>
      <c r="G31" s="28">
        <v>42033</v>
      </c>
      <c r="H31" s="29">
        <v>0.28000000000000003</v>
      </c>
      <c r="I31" s="30">
        <v>0.4516</v>
      </c>
      <c r="J31" s="31">
        <v>28097</v>
      </c>
      <c r="K31" s="32">
        <v>0.187</v>
      </c>
      <c r="L31" s="33">
        <v>0.35859999999999997</v>
      </c>
      <c r="M31" s="24">
        <v>150000</v>
      </c>
      <c r="N31" s="37"/>
      <c r="O31" s="38"/>
    </row>
    <row r="32" spans="1:15" ht="15.75" customHeight="1">
      <c r="A32" s="5"/>
      <c r="B32" s="9"/>
      <c r="C32" s="24">
        <v>160000</v>
      </c>
      <c r="D32" s="25">
        <v>54811</v>
      </c>
      <c r="E32" s="26">
        <v>0.34300000000000003</v>
      </c>
      <c r="F32" s="27">
        <v>0.47460000000000002</v>
      </c>
      <c r="G32" s="28">
        <v>46549</v>
      </c>
      <c r="H32" s="29">
        <v>0.29099999999999998</v>
      </c>
      <c r="I32" s="30">
        <v>0.4516</v>
      </c>
      <c r="J32" s="31">
        <v>31683</v>
      </c>
      <c r="K32" s="32">
        <v>0.19800000000000001</v>
      </c>
      <c r="L32" s="33">
        <v>0.35859999999999997</v>
      </c>
      <c r="M32" s="24">
        <v>160000</v>
      </c>
      <c r="N32" s="40"/>
      <c r="O32" s="41"/>
    </row>
    <row r="33" spans="1:15" ht="15.75" customHeight="1">
      <c r="A33" s="34"/>
      <c r="B33" s="35"/>
      <c r="C33" s="36">
        <v>165430</v>
      </c>
      <c r="D33" s="25">
        <v>57388</v>
      </c>
      <c r="E33" s="26">
        <v>0.34699999999999998</v>
      </c>
      <c r="F33" s="27">
        <v>0.50229999999999997</v>
      </c>
      <c r="G33" s="28">
        <v>49001</v>
      </c>
      <c r="H33" s="29">
        <v>0.29599999999999999</v>
      </c>
      <c r="I33" s="30">
        <v>0.4516</v>
      </c>
      <c r="J33" s="31">
        <v>33631</v>
      </c>
      <c r="K33" s="32">
        <v>0.20300000000000001</v>
      </c>
      <c r="L33" s="33">
        <v>0.35859999999999997</v>
      </c>
      <c r="M33" s="36">
        <v>165430</v>
      </c>
      <c r="N33" s="37"/>
      <c r="O33" s="38"/>
    </row>
    <row r="34" spans="1:15" ht="15.75" customHeight="1">
      <c r="A34" s="5"/>
      <c r="B34" s="9"/>
      <c r="C34" s="24">
        <v>170000</v>
      </c>
      <c r="D34" s="25">
        <v>59683</v>
      </c>
      <c r="E34" s="26">
        <v>0.35099999999999998</v>
      </c>
      <c r="F34" s="27">
        <v>0.50229999999999997</v>
      </c>
      <c r="G34" s="28">
        <v>51065</v>
      </c>
      <c r="H34" s="29">
        <v>0.3</v>
      </c>
      <c r="I34" s="30">
        <v>0.4516</v>
      </c>
      <c r="J34" s="31">
        <v>35269</v>
      </c>
      <c r="K34" s="32">
        <v>0.20699999999999999</v>
      </c>
      <c r="L34" s="33">
        <v>0.35859999999999997</v>
      </c>
      <c r="M34" s="24">
        <v>170000</v>
      </c>
      <c r="N34" s="40"/>
      <c r="O34" s="41"/>
    </row>
    <row r="35" spans="1:15" ht="15.75" customHeight="1">
      <c r="A35" s="34"/>
      <c r="B35" s="35"/>
      <c r="C35" s="24">
        <v>180000</v>
      </c>
      <c r="D35" s="25">
        <v>64706</v>
      </c>
      <c r="E35" s="26">
        <v>0.35899999999999999</v>
      </c>
      <c r="F35" s="27">
        <v>0.50229999999999997</v>
      </c>
      <c r="G35" s="28">
        <v>55581</v>
      </c>
      <c r="H35" s="29">
        <v>0.309</v>
      </c>
      <c r="I35" s="30">
        <v>0.4516</v>
      </c>
      <c r="J35" s="31">
        <v>39247</v>
      </c>
      <c r="K35" s="32">
        <v>0.218</v>
      </c>
      <c r="L35" s="33">
        <v>0.40110000000000001</v>
      </c>
      <c r="M35" s="24">
        <v>180000</v>
      </c>
      <c r="N35" s="37"/>
      <c r="O35" s="38"/>
    </row>
    <row r="36" spans="1:15" ht="15.75" customHeight="1">
      <c r="A36" s="5"/>
      <c r="B36" s="9"/>
      <c r="C36" s="24">
        <v>190000</v>
      </c>
      <c r="D36" s="25">
        <v>69729</v>
      </c>
      <c r="E36" s="26">
        <v>0.36699999999999999</v>
      </c>
      <c r="F36" s="27">
        <v>0.50229999999999997</v>
      </c>
      <c r="G36" s="28">
        <v>60097</v>
      </c>
      <c r="H36" s="29">
        <v>0.316</v>
      </c>
      <c r="I36" s="30">
        <v>0.4516</v>
      </c>
      <c r="J36" s="31">
        <v>43258</v>
      </c>
      <c r="K36" s="32">
        <v>0.22800000000000001</v>
      </c>
      <c r="L36" s="33">
        <v>0.40110000000000001</v>
      </c>
      <c r="M36" s="24">
        <v>190000</v>
      </c>
      <c r="N36" s="40"/>
      <c r="O36" s="41"/>
    </row>
    <row r="37" spans="1:15" ht="15.75" customHeight="1">
      <c r="A37" s="42"/>
      <c r="B37" s="43"/>
      <c r="C37" s="24">
        <v>200000</v>
      </c>
      <c r="D37" s="25">
        <v>74752</v>
      </c>
      <c r="E37" s="26">
        <v>0.374</v>
      </c>
      <c r="F37" s="27">
        <v>0.50229999999999997</v>
      </c>
      <c r="G37" s="28">
        <v>64612</v>
      </c>
      <c r="H37" s="29">
        <v>0.32300000000000001</v>
      </c>
      <c r="I37" s="30">
        <v>0.4516</v>
      </c>
      <c r="J37" s="31">
        <v>47269</v>
      </c>
      <c r="K37" s="32">
        <v>0.23599999999999999</v>
      </c>
      <c r="L37" s="33">
        <v>0.40110000000000001</v>
      </c>
      <c r="M37" s="24">
        <v>200000</v>
      </c>
      <c r="N37" s="44"/>
      <c r="O37" s="45"/>
    </row>
    <row r="38" spans="1:15" ht="15.75" customHeight="1">
      <c r="A38" s="5"/>
      <c r="B38" s="9"/>
      <c r="C38" s="36">
        <v>235675</v>
      </c>
      <c r="D38" s="25">
        <v>92671</v>
      </c>
      <c r="E38" s="26">
        <v>0.39300000000000002</v>
      </c>
      <c r="F38" s="27">
        <v>0.53310000000000002</v>
      </c>
      <c r="G38" s="28">
        <v>81810</v>
      </c>
      <c r="H38" s="29">
        <v>0.34699999999999998</v>
      </c>
      <c r="I38" s="30">
        <v>0.48699999999999999</v>
      </c>
      <c r="J38" s="31">
        <v>61577</v>
      </c>
      <c r="K38" s="32">
        <v>0.26100000000000001</v>
      </c>
      <c r="L38" s="33">
        <v>0.40110000000000001</v>
      </c>
      <c r="M38" s="36">
        <v>235675</v>
      </c>
      <c r="N38" s="40"/>
      <c r="O38" s="41"/>
    </row>
    <row r="39" spans="1:15" ht="15.75" customHeight="1">
      <c r="A39" s="5"/>
      <c r="B39" s="9"/>
      <c r="C39" s="41"/>
      <c r="D39" s="41"/>
      <c r="E39" s="46"/>
      <c r="F39" s="41"/>
      <c r="G39" s="46"/>
      <c r="H39" s="41"/>
      <c r="I39" s="41"/>
      <c r="J39" s="46"/>
      <c r="K39" s="46"/>
      <c r="L39" s="46"/>
      <c r="M39" s="46"/>
      <c r="N39" s="40"/>
      <c r="O39" s="41"/>
    </row>
    <row r="40" spans="1:15" ht="15.75" customHeight="1">
      <c r="A40" s="5"/>
      <c r="B40" s="9"/>
      <c r="C40" s="47" t="s">
        <v>35</v>
      </c>
      <c r="D40" s="47"/>
      <c r="E40" s="48"/>
      <c r="F40" s="47"/>
      <c r="G40" s="48"/>
      <c r="H40" s="47"/>
      <c r="I40" s="47"/>
      <c r="J40" s="48"/>
      <c r="K40" s="48"/>
      <c r="L40" s="48"/>
      <c r="M40" s="48"/>
      <c r="N40" s="40"/>
      <c r="O40" s="41"/>
    </row>
    <row r="41" spans="1:15" ht="15.75" customHeight="1">
      <c r="A41" s="5"/>
      <c r="B41" s="9"/>
      <c r="C41" s="47" t="s">
        <v>36</v>
      </c>
      <c r="D41" s="47"/>
      <c r="E41" s="47"/>
      <c r="F41" s="47"/>
      <c r="G41" s="48"/>
      <c r="H41" s="47"/>
      <c r="I41" s="47"/>
      <c r="J41" s="48"/>
      <c r="K41" s="48"/>
      <c r="L41" s="48"/>
      <c r="M41" s="48"/>
      <c r="N41" s="40"/>
      <c r="O41" s="41"/>
    </row>
    <row r="42" spans="1:15" ht="15.75" customHeight="1">
      <c r="A42" s="5"/>
      <c r="B42" s="9"/>
      <c r="C42" s="47" t="s">
        <v>37</v>
      </c>
      <c r="D42" s="47"/>
      <c r="E42" s="47"/>
      <c r="F42" s="47"/>
      <c r="G42" s="48"/>
      <c r="H42" s="47"/>
      <c r="I42" s="47"/>
      <c r="J42" s="48"/>
      <c r="K42" s="48"/>
      <c r="L42" s="48"/>
      <c r="M42" s="48"/>
      <c r="N42" s="40"/>
      <c r="O42" s="41"/>
    </row>
    <row r="43" spans="1:15" ht="15.75" customHeight="1">
      <c r="A43" s="5"/>
      <c r="B43" s="9"/>
      <c r="C43" s="47"/>
      <c r="D43" s="47"/>
      <c r="E43" s="49"/>
      <c r="F43" s="50"/>
      <c r="G43" s="48"/>
      <c r="H43" s="47"/>
      <c r="I43" s="47"/>
      <c r="J43" s="48"/>
      <c r="K43" s="48"/>
      <c r="L43" s="48"/>
      <c r="M43" s="48"/>
      <c r="N43" s="40"/>
      <c r="O43" s="41"/>
    </row>
    <row r="44" spans="1:15" ht="15.75" customHeight="1">
      <c r="A44" s="5"/>
      <c r="B44" s="9"/>
      <c r="C44" s="47" t="s">
        <v>38</v>
      </c>
      <c r="D44" s="47"/>
      <c r="E44" s="47"/>
      <c r="F44" s="47"/>
      <c r="G44" s="48"/>
      <c r="H44" s="47"/>
      <c r="I44" s="47"/>
      <c r="J44" s="48"/>
      <c r="K44" s="48"/>
      <c r="L44" s="48"/>
      <c r="M44" s="48"/>
      <c r="N44" s="40"/>
      <c r="O44" s="41"/>
    </row>
    <row r="45" spans="1:15" ht="15.75" customHeight="1">
      <c r="A45" s="5"/>
      <c r="B45" s="9"/>
      <c r="C45" s="47" t="s">
        <v>39</v>
      </c>
      <c r="D45" s="47"/>
      <c r="E45" s="47"/>
      <c r="F45" s="47"/>
      <c r="G45" s="48"/>
      <c r="H45" s="47"/>
      <c r="I45" s="47"/>
      <c r="J45" s="48"/>
      <c r="K45" s="48"/>
      <c r="L45" s="48"/>
      <c r="M45" s="48"/>
      <c r="N45" s="40"/>
      <c r="O45" s="41"/>
    </row>
    <row r="46" spans="1:15" ht="15.75" customHeight="1">
      <c r="A46" s="5"/>
      <c r="B46" s="9"/>
      <c r="C46" s="47"/>
      <c r="D46" s="47"/>
      <c r="E46" s="49"/>
      <c r="F46" s="50"/>
      <c r="G46" s="48"/>
      <c r="H46" s="47"/>
      <c r="I46" s="47"/>
      <c r="J46" s="48"/>
      <c r="K46" s="48"/>
      <c r="L46" s="48"/>
      <c r="M46" s="48"/>
      <c r="N46" s="40"/>
      <c r="O46" s="41"/>
    </row>
    <row r="47" spans="1:15" ht="15.75" customHeight="1">
      <c r="A47" s="5"/>
      <c r="B47" s="9"/>
      <c r="C47" s="47" t="s">
        <v>40</v>
      </c>
      <c r="D47" s="47"/>
      <c r="E47" s="49"/>
      <c r="F47" s="50"/>
      <c r="G47" s="48"/>
      <c r="H47" s="47"/>
      <c r="I47" s="47"/>
      <c r="J47" s="48"/>
      <c r="K47" s="48"/>
      <c r="L47" s="48"/>
      <c r="M47" s="48"/>
      <c r="N47" s="40"/>
      <c r="O47" s="41"/>
    </row>
    <row r="48" spans="1:15" ht="15.75" customHeight="1">
      <c r="A48" s="5"/>
      <c r="B48" s="9"/>
      <c r="C48" s="47"/>
      <c r="D48" s="47"/>
      <c r="E48" s="49"/>
      <c r="F48" s="50"/>
      <c r="G48" s="48"/>
      <c r="H48" s="47"/>
      <c r="I48" s="47"/>
      <c r="J48" s="48"/>
      <c r="K48" s="48"/>
      <c r="L48" s="48"/>
      <c r="M48" s="48"/>
      <c r="N48" s="40"/>
      <c r="O48" s="41"/>
    </row>
    <row r="49" spans="1:15" ht="15.75" customHeight="1">
      <c r="A49" s="5"/>
      <c r="B49" s="9"/>
      <c r="C49" s="47" t="s">
        <v>41</v>
      </c>
      <c r="D49" s="47"/>
      <c r="E49" s="47"/>
      <c r="F49" s="47"/>
      <c r="G49" s="47"/>
      <c r="H49" s="47"/>
      <c r="I49" s="47"/>
      <c r="J49" s="47"/>
      <c r="K49" s="47"/>
      <c r="L49" s="48"/>
      <c r="M49" s="48"/>
      <c r="N49" s="40"/>
      <c r="O49" s="41"/>
    </row>
    <row r="50" spans="1:15" ht="15.75" customHeight="1">
      <c r="A50" s="5"/>
      <c r="B50" s="9"/>
      <c r="C50" s="47" t="s">
        <v>42</v>
      </c>
      <c r="D50" s="47"/>
      <c r="E50" s="47"/>
      <c r="F50" s="47"/>
      <c r="G50" s="47"/>
      <c r="H50" s="47"/>
      <c r="I50" s="47"/>
      <c r="J50" s="47"/>
      <c r="K50" s="47"/>
      <c r="L50" s="47"/>
      <c r="M50" s="48"/>
      <c r="N50" s="40"/>
      <c r="O50" s="41"/>
    </row>
    <row r="51" spans="1:15" ht="15.75" customHeight="1">
      <c r="A51" s="5"/>
      <c r="B51" s="9"/>
      <c r="C51" s="47" t="s">
        <v>43</v>
      </c>
      <c r="D51" s="47"/>
      <c r="E51" s="47"/>
      <c r="F51" s="47"/>
      <c r="G51" s="47"/>
      <c r="H51" s="47"/>
      <c r="I51" s="47"/>
      <c r="J51" s="47"/>
      <c r="K51" s="47"/>
      <c r="L51" s="48"/>
      <c r="M51" s="48"/>
      <c r="N51" s="40"/>
      <c r="O51" s="41"/>
    </row>
    <row r="52" spans="1:15" ht="15.75" customHeight="1">
      <c r="A52" s="5"/>
      <c r="B52" s="9"/>
      <c r="C52" s="47" t="s">
        <v>44</v>
      </c>
      <c r="D52" s="47"/>
      <c r="E52" s="47"/>
      <c r="F52" s="47"/>
      <c r="G52" s="47"/>
      <c r="H52" s="47"/>
      <c r="I52" s="47"/>
      <c r="J52" s="47"/>
      <c r="K52" s="47"/>
      <c r="L52" s="47"/>
      <c r="M52" s="48"/>
      <c r="N52" s="40"/>
      <c r="O52" s="41"/>
    </row>
    <row r="53" spans="1:15" ht="15.75" customHeight="1">
      <c r="A53" s="5"/>
      <c r="B53" s="9"/>
      <c r="C53" s="47"/>
      <c r="D53" s="47"/>
      <c r="E53" s="49"/>
      <c r="F53" s="50"/>
      <c r="G53" s="48"/>
      <c r="H53" s="47"/>
      <c r="I53" s="47"/>
      <c r="J53" s="47"/>
      <c r="K53" s="47"/>
      <c r="L53" s="47"/>
      <c r="M53" s="47"/>
      <c r="N53" s="40"/>
      <c r="O53" s="41"/>
    </row>
    <row r="54" spans="1:15" ht="15.75" customHeight="1">
      <c r="A54" s="5"/>
      <c r="B54" s="9"/>
      <c r="C54" s="47" t="s">
        <v>45</v>
      </c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0"/>
      <c r="O54" s="41"/>
    </row>
    <row r="55" spans="1:15" ht="15.75" customHeight="1">
      <c r="A55" s="5"/>
      <c r="B55" s="9"/>
      <c r="C55" s="47" t="s">
        <v>46</v>
      </c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0"/>
      <c r="O55" s="41"/>
    </row>
    <row r="56" spans="1:15" ht="15.75" customHeight="1">
      <c r="A56" s="5"/>
      <c r="B56" s="9"/>
      <c r="C56" s="47" t="s">
        <v>47</v>
      </c>
      <c r="D56" s="47"/>
      <c r="E56" s="49"/>
      <c r="F56" s="50"/>
      <c r="G56" s="48"/>
      <c r="H56" s="47"/>
      <c r="I56" s="51"/>
      <c r="J56" s="51"/>
      <c r="K56" s="51"/>
      <c r="L56" s="51"/>
      <c r="M56" s="51"/>
      <c r="N56" s="52"/>
      <c r="O56" s="53"/>
    </row>
    <row r="57" spans="1:15" ht="15.75" customHeight="1">
      <c r="A57" s="5"/>
      <c r="B57" s="9"/>
      <c r="C57" s="54"/>
      <c r="D57" s="54"/>
      <c r="E57" s="55"/>
      <c r="F57" s="54"/>
      <c r="G57" s="56"/>
      <c r="H57" s="57"/>
      <c r="I57" s="58"/>
      <c r="J57" s="58"/>
      <c r="K57" s="58"/>
      <c r="L57" s="58"/>
      <c r="M57" s="58"/>
      <c r="N57" s="52"/>
      <c r="O57" s="53"/>
    </row>
    <row r="58" spans="1:15" ht="15.75" customHeight="1">
      <c r="A58" s="5"/>
      <c r="B58" s="9"/>
      <c r="C58" s="156" t="s">
        <v>48</v>
      </c>
      <c r="D58" s="154"/>
      <c r="E58" s="154"/>
      <c r="F58" s="155"/>
      <c r="G58" s="58"/>
      <c r="H58" s="58"/>
      <c r="I58" s="58"/>
      <c r="J58" s="58"/>
      <c r="K58" s="58"/>
      <c r="L58" s="58"/>
      <c r="M58" s="58"/>
      <c r="N58" s="52"/>
      <c r="O58" s="53"/>
    </row>
    <row r="59" spans="1:15" ht="15.75" customHeight="1">
      <c r="A59" s="5"/>
      <c r="B59" s="9"/>
      <c r="C59" s="59"/>
      <c r="D59" s="59"/>
      <c r="E59" s="60">
        <v>2023</v>
      </c>
      <c r="F59" s="60">
        <v>2024</v>
      </c>
      <c r="G59" s="58"/>
      <c r="H59" s="58"/>
      <c r="I59" s="58"/>
      <c r="J59" s="58"/>
      <c r="K59" s="58"/>
      <c r="L59" s="58"/>
      <c r="M59" s="58"/>
      <c r="N59" s="52"/>
      <c r="O59" s="53"/>
    </row>
    <row r="60" spans="1:15" ht="15.75" customHeight="1">
      <c r="A60" s="5"/>
      <c r="B60" s="9"/>
      <c r="C60" s="61"/>
      <c r="D60" s="61"/>
      <c r="E60" s="61"/>
      <c r="F60" s="61"/>
      <c r="G60" s="58"/>
      <c r="H60" s="58"/>
      <c r="I60" s="58"/>
      <c r="J60" s="58"/>
      <c r="K60" s="58"/>
      <c r="L60" s="58"/>
      <c r="M60" s="58"/>
      <c r="N60" s="52"/>
      <c r="O60" s="53"/>
    </row>
    <row r="61" spans="1:15" ht="15.75" customHeight="1">
      <c r="A61" s="5"/>
      <c r="B61" s="9"/>
      <c r="C61" s="62" t="s">
        <v>49</v>
      </c>
      <c r="D61" s="62"/>
      <c r="E61" s="63">
        <v>0.122</v>
      </c>
      <c r="F61" s="63">
        <v>0.122</v>
      </c>
      <c r="G61" s="58"/>
      <c r="H61" s="58"/>
      <c r="I61" s="58"/>
      <c r="J61" s="58"/>
      <c r="K61" s="58"/>
      <c r="L61" s="58"/>
      <c r="M61" s="58"/>
      <c r="N61" s="52"/>
      <c r="O61" s="53"/>
    </row>
    <row r="62" spans="1:15" ht="15.75" customHeight="1">
      <c r="A62" s="5"/>
      <c r="B62" s="9"/>
      <c r="C62" s="62" t="s">
        <v>50</v>
      </c>
      <c r="D62" s="62"/>
      <c r="E62" s="63">
        <v>0.26500000000000001</v>
      </c>
      <c r="F62" s="63">
        <v>0.26500000000000001</v>
      </c>
      <c r="G62" s="58"/>
      <c r="H62" s="58"/>
      <c r="I62" s="58"/>
      <c r="J62" s="58"/>
      <c r="K62" s="58"/>
      <c r="L62" s="58"/>
      <c r="M62" s="58"/>
      <c r="N62" s="52"/>
      <c r="O62" s="53"/>
    </row>
    <row r="63" spans="1:15" ht="15.75" customHeight="1">
      <c r="A63" s="5"/>
      <c r="B63" s="9"/>
      <c r="C63" s="62"/>
      <c r="D63" s="64"/>
      <c r="E63" s="63"/>
      <c r="F63" s="63"/>
      <c r="G63" s="58"/>
      <c r="H63" s="58"/>
      <c r="I63" s="58"/>
      <c r="J63" s="58"/>
      <c r="K63" s="58"/>
      <c r="L63" s="58"/>
      <c r="M63" s="58"/>
      <c r="N63" s="52"/>
      <c r="O63" s="53"/>
    </row>
    <row r="64" spans="1:15" ht="15.75" customHeight="1">
      <c r="A64" s="5"/>
      <c r="B64" s="9"/>
      <c r="C64" s="62" t="s">
        <v>51</v>
      </c>
      <c r="D64" s="62"/>
      <c r="E64" s="63">
        <v>0.50170000000000003</v>
      </c>
      <c r="F64" s="63">
        <v>0.50170000000000003</v>
      </c>
      <c r="G64" s="58"/>
      <c r="H64" s="58"/>
      <c r="I64" s="58"/>
      <c r="J64" s="58"/>
      <c r="K64" s="58"/>
      <c r="L64" s="58"/>
      <c r="M64" s="58"/>
      <c r="N64" s="52"/>
      <c r="O64" s="53"/>
    </row>
    <row r="65" spans="1:15" ht="15.75" customHeight="1">
      <c r="A65" s="5"/>
      <c r="B65" s="9"/>
      <c r="C65" s="62"/>
      <c r="D65" s="64"/>
      <c r="E65" s="63"/>
      <c r="F65" s="63"/>
      <c r="G65" s="58"/>
      <c r="H65" s="58"/>
      <c r="I65" s="58"/>
      <c r="J65" s="58"/>
      <c r="K65" s="58"/>
      <c r="L65" s="58"/>
      <c r="M65" s="58"/>
      <c r="N65" s="52"/>
      <c r="O65" s="53"/>
    </row>
    <row r="66" spans="1:15" ht="15.75" customHeight="1">
      <c r="A66" s="5"/>
      <c r="B66" s="9"/>
      <c r="C66" s="62" t="s">
        <v>52</v>
      </c>
      <c r="D66" s="64"/>
      <c r="E66" s="63">
        <v>0.30669999999999997</v>
      </c>
      <c r="F66" s="63">
        <v>0.30669999999999997</v>
      </c>
      <c r="G66" s="58"/>
      <c r="H66" s="58"/>
      <c r="I66" s="58"/>
      <c r="J66" s="58"/>
      <c r="K66" s="58"/>
      <c r="L66" s="58"/>
      <c r="M66" s="58"/>
      <c r="N66" s="52"/>
      <c r="O66" s="53"/>
    </row>
    <row r="67" spans="1:15" ht="15.75" customHeight="1">
      <c r="A67" s="5"/>
      <c r="B67" s="9"/>
      <c r="C67" s="62"/>
      <c r="D67" s="64"/>
      <c r="E67" s="63"/>
      <c r="F67" s="63"/>
      <c r="G67" s="58"/>
      <c r="H67" s="58"/>
      <c r="I67" s="58"/>
      <c r="J67" s="58"/>
      <c r="K67" s="58"/>
      <c r="L67" s="58"/>
      <c r="M67" s="58"/>
      <c r="N67" s="52"/>
      <c r="O67" s="53"/>
    </row>
    <row r="68" spans="1:15" ht="15.75" customHeight="1">
      <c r="A68" s="5"/>
      <c r="B68" s="9"/>
      <c r="C68" s="62" t="s">
        <v>53</v>
      </c>
      <c r="D68" s="64"/>
      <c r="E68" s="63">
        <v>0.38329999999999997</v>
      </c>
      <c r="F68" s="63">
        <v>0.38329999999999997</v>
      </c>
      <c r="G68" s="58"/>
      <c r="H68" s="58"/>
      <c r="I68" s="58"/>
      <c r="J68" s="58"/>
      <c r="K68" s="58"/>
      <c r="L68" s="58"/>
      <c r="M68" s="58"/>
      <c r="N68" s="52"/>
      <c r="O68" s="53"/>
    </row>
    <row r="69" spans="1:15" ht="15.75" customHeight="1">
      <c r="A69" s="5"/>
      <c r="B69" s="9"/>
      <c r="C69" s="62"/>
      <c r="D69" s="64"/>
      <c r="E69" s="63"/>
      <c r="F69" s="63"/>
      <c r="G69" s="58"/>
      <c r="H69" s="58"/>
      <c r="I69" s="58"/>
      <c r="J69" s="58"/>
      <c r="K69" s="58"/>
      <c r="L69" s="58"/>
      <c r="M69" s="58"/>
      <c r="N69" s="52"/>
      <c r="O69" s="53"/>
    </row>
    <row r="70" spans="1:15" ht="15.75" customHeight="1">
      <c r="A70" s="5"/>
      <c r="B70" s="9"/>
      <c r="C70" s="62" t="s">
        <v>54</v>
      </c>
      <c r="D70" s="64"/>
      <c r="E70" s="65">
        <v>2.61</v>
      </c>
      <c r="F70" s="65">
        <v>2.61</v>
      </c>
      <c r="G70" s="58"/>
      <c r="H70" s="58"/>
      <c r="I70" s="58"/>
      <c r="J70" s="58"/>
      <c r="K70" s="58"/>
      <c r="L70" s="58"/>
      <c r="M70" s="58"/>
      <c r="N70" s="52"/>
      <c r="O70" s="53"/>
    </row>
    <row r="71" spans="1:15" ht="15.75" customHeight="1">
      <c r="A71" s="5"/>
      <c r="B71" s="9"/>
      <c r="C71" s="62" t="s">
        <v>55</v>
      </c>
      <c r="D71" s="62"/>
      <c r="E71" s="62"/>
      <c r="F71" s="66"/>
      <c r="G71" s="58"/>
      <c r="H71" s="58"/>
      <c r="I71" s="58"/>
      <c r="J71" s="58"/>
      <c r="K71" s="58"/>
      <c r="L71" s="58"/>
      <c r="M71" s="67" t="s">
        <v>56</v>
      </c>
      <c r="N71" s="52"/>
      <c r="O71" s="53"/>
    </row>
    <row r="72" spans="1:15" ht="15.75" customHeight="1">
      <c r="A72" s="5"/>
      <c r="B72" s="68"/>
      <c r="C72" s="69"/>
      <c r="D72" s="69"/>
      <c r="E72" s="70"/>
      <c r="F72" s="69"/>
      <c r="G72" s="71"/>
      <c r="H72" s="72"/>
      <c r="I72" s="73"/>
      <c r="J72" s="73"/>
      <c r="K72" s="74"/>
      <c r="L72" s="74"/>
      <c r="M72" s="74"/>
      <c r="N72" s="75"/>
      <c r="O72" s="53"/>
    </row>
    <row r="73" spans="1:15" ht="15.75" customHeight="1">
      <c r="A73" s="76"/>
      <c r="B73" s="77"/>
      <c r="C73" s="78"/>
      <c r="D73" s="79" t="s">
        <v>57</v>
      </c>
      <c r="E73" s="80" t="s">
        <v>58</v>
      </c>
      <c r="F73" s="81"/>
      <c r="G73" s="81"/>
      <c r="H73" s="81"/>
      <c r="I73" s="81"/>
      <c r="J73" s="81"/>
      <c r="K73" s="79" t="s">
        <v>59</v>
      </c>
      <c r="L73" s="80" t="s">
        <v>60</v>
      </c>
      <c r="M73" s="82"/>
      <c r="N73" s="82"/>
      <c r="O73" s="82"/>
    </row>
    <row r="74" spans="1:15" ht="15.75" customHeight="1">
      <c r="A74" s="76"/>
      <c r="B74" s="77"/>
      <c r="C74" s="78"/>
      <c r="D74" s="78"/>
      <c r="E74" s="83"/>
      <c r="F74" s="81"/>
      <c r="G74" s="81"/>
      <c r="H74" s="81"/>
      <c r="I74" s="81"/>
      <c r="J74" s="81"/>
      <c r="K74" s="81"/>
      <c r="L74" s="81"/>
      <c r="M74" s="81"/>
      <c r="N74" s="84"/>
      <c r="O74" s="81"/>
    </row>
    <row r="75" spans="1:1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1:15" ht="15.75" customHeight="1"/>
    <row r="77" spans="1:15" ht="15.75" customHeight="1"/>
    <row r="78" spans="1:15" ht="15.75" customHeight="1"/>
    <row r="79" spans="1:15" ht="15.75" customHeight="1"/>
    <row r="80" spans="1:15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5s5qdPAcYCAsvgXdM2c9GEqZgiC845QQnxvqC92J8+7RpBhDyxAPr0JG7Zw47HYyZQ3cQRaxY/OJRkYAx5a1Dw==" saltValue="3I6VKvmCr5mt2IcWDS1QYQ==" spinCount="100000" sheet="1" objects="1" scenarios="1" selectLockedCells="1" selectUnlockedCells="1"/>
  <autoFilter ref="C9:M38" xr:uid="{00000000-0009-0000-0000-000001000000}">
    <sortState xmlns:xlrd2="http://schemas.microsoft.com/office/spreadsheetml/2017/richdata2" ref="C9:M38">
      <sortCondition ref="C9:C38"/>
    </sortState>
  </autoFilter>
  <mergeCells count="2">
    <mergeCell ref="D8:F8"/>
    <mergeCell ref="C58:F58"/>
  </mergeCells>
  <hyperlinks>
    <hyperlink ref="E73" r:id="rId1" xr:uid="{00000000-0004-0000-0100-000000000000}"/>
    <hyperlink ref="L73" r:id="rId2" xr:uid="{00000000-0004-0000-0100-000001000000}"/>
  </hyperlinks>
  <pageMargins left="0.7" right="0.7" top="0.75" bottom="0.75" header="0" footer="0"/>
  <pageSetup orientation="landscape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Formulaire de saisie</vt:lpstr>
      <vt:lpstr>Impot</vt:lpstr>
      <vt:lpstr>'Formulaire de saisie'!Zone_d_impression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 Maranda</dc:creator>
  <cp:lastModifiedBy>C. Maranda</cp:lastModifiedBy>
  <dcterms:created xsi:type="dcterms:W3CDTF">2023-09-28T17:52:10Z</dcterms:created>
  <dcterms:modified xsi:type="dcterms:W3CDTF">2023-10-11T14:36:01Z</dcterms:modified>
</cp:coreProperties>
</file>